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defaultThemeVersion="124226"/>
  <mc:AlternateContent xmlns:mc="http://schemas.openxmlformats.org/markup-compatibility/2006">
    <mc:Choice Requires="x15">
      <x15ac:absPath xmlns:x15ac="http://schemas.microsoft.com/office/spreadsheetml/2010/11/ac" url="\\cbm-rds02\Home$\loesje\Desktop\"/>
    </mc:Choice>
  </mc:AlternateContent>
  <xr:revisionPtr revIDLastSave="0" documentId="13_ncr:1_{D94A3C49-5B72-4CEE-9EDD-18C45595CDE7}" xr6:coauthVersionLast="47" xr6:coauthVersionMax="47" xr10:uidLastSave="{00000000-0000-0000-0000-000000000000}"/>
  <bookViews>
    <workbookView xWindow="-28920" yWindow="-120" windowWidth="29040" windowHeight="15840" activeTab="1" xr2:uid="{00000000-000D-0000-FFFF-FFFF00000000}"/>
  </bookViews>
  <sheets>
    <sheet name="berekening1laag" sheetId="1" r:id="rId1"/>
    <sheet name="berekening2hoog" sheetId="2" r:id="rId2"/>
    <sheet name="Blad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6" i="2" l="1"/>
  <c r="D30" i="2"/>
  <c r="C8" i="2"/>
  <c r="C9" i="2"/>
  <c r="C10" i="2"/>
  <c r="C11" i="2"/>
  <c r="C14" i="2"/>
  <c r="C20" i="2"/>
  <c r="C22" i="2"/>
  <c r="C23" i="2"/>
  <c r="C24" i="2"/>
  <c r="C25" i="2"/>
  <c r="C29" i="2"/>
  <c r="C30" i="2"/>
  <c r="C7" i="2"/>
  <c r="A1" i="2"/>
  <c r="D32" i="2"/>
  <c r="D34" i="2" s="1"/>
  <c r="D38" i="2" s="1"/>
  <c r="D40" i="2" s="1"/>
  <c r="D26" i="2" l="1"/>
  <c r="D17" i="2"/>
  <c r="D11" i="2"/>
  <c r="C36" i="1"/>
  <c r="C30" i="1"/>
  <c r="C29" i="1"/>
  <c r="C22" i="1"/>
  <c r="C23" i="1"/>
  <c r="C24" i="1"/>
  <c r="C25" i="1"/>
  <c r="C20" i="1"/>
  <c r="C17" i="1"/>
  <c r="C14" i="1"/>
  <c r="C11" i="1"/>
  <c r="C8" i="1"/>
  <c r="C9" i="1"/>
  <c r="C10" i="1"/>
  <c r="C7" i="1"/>
  <c r="D40" i="1"/>
  <c r="D38" i="1"/>
  <c r="D34" i="1"/>
  <c r="D32" i="1"/>
  <c r="D30" i="1"/>
  <c r="D26" i="1"/>
  <c r="D17" i="1"/>
  <c r="D11" i="1"/>
  <c r="AP30" i="2"/>
  <c r="AN30" i="2"/>
  <c r="AL30" i="2"/>
  <c r="AJ30" i="2"/>
  <c r="AH30" i="2"/>
  <c r="AF30" i="2"/>
  <c r="AD30" i="2"/>
  <c r="AB30" i="2"/>
  <c r="Z30" i="2"/>
  <c r="X30" i="2"/>
  <c r="V30" i="2"/>
  <c r="T30" i="2"/>
  <c r="R30" i="2"/>
  <c r="P30" i="2"/>
  <c r="N30" i="2"/>
  <c r="L30" i="2"/>
  <c r="J30" i="2"/>
  <c r="H30" i="2"/>
  <c r="F30" i="2"/>
  <c r="AP26" i="2"/>
  <c r="AN26" i="2"/>
  <c r="AL26" i="2"/>
  <c r="AJ26" i="2"/>
  <c r="AH26" i="2"/>
  <c r="AF26" i="2"/>
  <c r="AD26" i="2"/>
  <c r="AB26" i="2"/>
  <c r="Z26" i="2"/>
  <c r="X26" i="2"/>
  <c r="V26" i="2"/>
  <c r="T26" i="2"/>
  <c r="R26" i="2"/>
  <c r="P26" i="2"/>
  <c r="N26" i="2"/>
  <c r="L26" i="2"/>
  <c r="J26" i="2"/>
  <c r="H26" i="2"/>
  <c r="F26" i="2"/>
  <c r="C26" i="2" s="1"/>
  <c r="AP17" i="2"/>
  <c r="AN17" i="2"/>
  <c r="AL17" i="2"/>
  <c r="AJ17" i="2"/>
  <c r="AH17" i="2"/>
  <c r="AF17" i="2"/>
  <c r="AD17" i="2"/>
  <c r="AB17" i="2"/>
  <c r="Z17" i="2"/>
  <c r="X17" i="2"/>
  <c r="V17" i="2"/>
  <c r="T17" i="2"/>
  <c r="R17" i="2"/>
  <c r="P17" i="2"/>
  <c r="N17" i="2"/>
  <c r="L17" i="2"/>
  <c r="J17" i="2"/>
  <c r="H17" i="2"/>
  <c r="F17" i="2"/>
  <c r="C17" i="2" s="1"/>
  <c r="V11" i="2"/>
  <c r="T11" i="2"/>
  <c r="R11" i="2"/>
  <c r="P11" i="2"/>
  <c r="N11" i="2"/>
  <c r="L11" i="2"/>
  <c r="J11" i="2"/>
  <c r="H11" i="2"/>
  <c r="F11" i="2"/>
  <c r="AP10" i="2"/>
  <c r="AP11" i="2" s="1"/>
  <c r="AN10" i="2"/>
  <c r="AN11" i="2" s="1"/>
  <c r="AL10" i="2"/>
  <c r="AL11" i="2" s="1"/>
  <c r="AJ10" i="2"/>
  <c r="AJ11" i="2" s="1"/>
  <c r="AH10" i="2"/>
  <c r="AH11" i="2" s="1"/>
  <c r="AF10" i="2"/>
  <c r="AF11" i="2" s="1"/>
  <c r="AD10" i="2"/>
  <c r="AD11" i="2" s="1"/>
  <c r="AB10" i="2"/>
  <c r="AB11" i="2" s="1"/>
  <c r="Z10" i="2"/>
  <c r="Z11" i="2" s="1"/>
  <c r="X10" i="2"/>
  <c r="X11" i="2" s="1"/>
  <c r="F30" i="1"/>
  <c r="F26" i="1"/>
  <c r="C26" i="1" s="1"/>
  <c r="F17" i="1"/>
  <c r="F11" i="1"/>
  <c r="J32" i="2" l="1"/>
  <c r="J34" i="2" s="1"/>
  <c r="J38" i="2" s="1"/>
  <c r="L32" i="2"/>
  <c r="L34" i="2" s="1"/>
  <c r="L38" i="2" s="1"/>
  <c r="X32" i="2"/>
  <c r="X34" i="2" s="1"/>
  <c r="X38" i="2" s="1"/>
  <c r="Z32" i="2"/>
  <c r="Z34" i="2" s="1"/>
  <c r="Z38" i="2" s="1"/>
  <c r="Z40" i="2" s="1"/>
  <c r="AD32" i="2"/>
  <c r="AD34" i="2" s="1"/>
  <c r="AD38" i="2" s="1"/>
  <c r="AF32" i="2"/>
  <c r="AF34" i="2" s="1"/>
  <c r="AF38" i="2" s="1"/>
  <c r="R32" i="2"/>
  <c r="R34" i="2" s="1"/>
  <c r="R38" i="2" s="1"/>
  <c r="R40" i="2" s="1"/>
  <c r="N32" i="2"/>
  <c r="N34" i="2" s="1"/>
  <c r="N38" i="2" s="1"/>
  <c r="T32" i="2"/>
  <c r="T34" i="2" s="1"/>
  <c r="T38" i="2" s="1"/>
  <c r="P32" i="2"/>
  <c r="P34" i="2" s="1"/>
  <c r="P38" i="2" s="1"/>
  <c r="P40" i="2" s="1"/>
  <c r="AH32" i="2"/>
  <c r="AH34" i="2" s="1"/>
  <c r="AH38" i="2" s="1"/>
  <c r="AH40" i="2" s="1"/>
  <c r="AJ32" i="2"/>
  <c r="AJ34" i="2" s="1"/>
  <c r="AJ38" i="2" s="1"/>
  <c r="AB32" i="2"/>
  <c r="AB34" i="2" s="1"/>
  <c r="AB38" i="2" s="1"/>
  <c r="AB40" i="2" s="1"/>
  <c r="AN32" i="2"/>
  <c r="AN34" i="2" s="1"/>
  <c r="AN38" i="2" s="1"/>
  <c r="AP32" i="2"/>
  <c r="AP34" i="2" s="1"/>
  <c r="AP38" i="2" s="1"/>
  <c r="V32" i="2"/>
  <c r="V34" i="2" s="1"/>
  <c r="V38" i="2" s="1"/>
  <c r="AL32" i="2"/>
  <c r="AL34" i="2" s="1"/>
  <c r="AL38" i="2" s="1"/>
  <c r="AL40" i="2" s="1"/>
  <c r="H32" i="2"/>
  <c r="H34" i="2" s="1"/>
  <c r="H38" i="2" s="1"/>
  <c r="X40" i="2"/>
  <c r="V40" i="2"/>
  <c r="H40" i="2"/>
  <c r="L40" i="2"/>
  <c r="AD40" i="2"/>
  <c r="AN40" i="2"/>
  <c r="AF40" i="2"/>
  <c r="F32" i="2"/>
  <c r="C32" i="2" s="1"/>
  <c r="F32" i="1"/>
  <c r="C32" i="1" s="1"/>
  <c r="N40" i="2" l="1"/>
  <c r="AJ40" i="2"/>
  <c r="J40" i="2"/>
  <c r="T40" i="2"/>
  <c r="F34" i="2"/>
  <c r="C34" i="2" s="1"/>
  <c r="F34" i="1"/>
  <c r="C34" i="1" s="1"/>
  <c r="F38" i="2" l="1"/>
  <c r="C38" i="2" s="1"/>
  <c r="F38" i="1"/>
  <c r="C38" i="1" s="1"/>
  <c r="F40" i="2" l="1"/>
  <c r="C40" i="2" s="1"/>
  <c r="H30" i="1"/>
  <c r="H26" i="1"/>
  <c r="H17" i="1"/>
  <c r="H11" i="1"/>
  <c r="H32" i="1" l="1"/>
  <c r="J30" i="1"/>
  <c r="J26" i="1"/>
  <c r="J17" i="1"/>
  <c r="J11" i="1"/>
  <c r="H34" i="1" l="1"/>
  <c r="J32" i="1"/>
  <c r="J34" i="1" s="1"/>
  <c r="J38" i="1" s="1"/>
  <c r="L30" i="1"/>
  <c r="L26" i="1"/>
  <c r="L17" i="1"/>
  <c r="L11" i="1"/>
  <c r="H38" i="1" l="1"/>
  <c r="L32" i="1"/>
  <c r="N30" i="1"/>
  <c r="N26" i="1"/>
  <c r="N17" i="1"/>
  <c r="N11" i="1"/>
  <c r="N32" i="1" s="1"/>
  <c r="N34" i="1" s="1"/>
  <c r="N38" i="1" s="1"/>
  <c r="L34" i="1" l="1"/>
  <c r="P30" i="1"/>
  <c r="P26" i="1"/>
  <c r="P17" i="1"/>
  <c r="P11" i="1"/>
  <c r="L38" i="1" l="1"/>
  <c r="P32" i="1"/>
  <c r="R30" i="1"/>
  <c r="R26" i="1"/>
  <c r="R17" i="1"/>
  <c r="R11" i="1"/>
  <c r="P34" i="1" l="1"/>
  <c r="R32" i="1"/>
  <c r="R34" i="1" s="1"/>
  <c r="R38" i="1" s="1"/>
  <c r="T30" i="1"/>
  <c r="T26" i="1"/>
  <c r="T17" i="1"/>
  <c r="T11" i="1"/>
  <c r="P38" i="1" l="1"/>
  <c r="T32" i="1"/>
  <c r="V30" i="1"/>
  <c r="V26" i="1"/>
  <c r="V17" i="1"/>
  <c r="V11" i="1"/>
  <c r="X30" i="1"/>
  <c r="X26" i="1"/>
  <c r="X17" i="1"/>
  <c r="X10" i="1"/>
  <c r="Z30" i="1"/>
  <c r="Z26" i="1"/>
  <c r="Z17" i="1"/>
  <c r="Z10" i="1"/>
  <c r="Z11" i="1" s="1"/>
  <c r="AB30" i="1"/>
  <c r="AB26" i="1"/>
  <c r="AB17" i="1"/>
  <c r="AB10" i="1"/>
  <c r="AD26" i="1"/>
  <c r="AD10" i="1"/>
  <c r="AD11" i="1" s="1"/>
  <c r="AD17" i="1"/>
  <c r="AD30" i="1"/>
  <c r="AF10" i="1"/>
  <c r="AF11" i="1" s="1"/>
  <c r="AF17" i="1"/>
  <c r="AF26" i="1"/>
  <c r="AH17" i="1"/>
  <c r="AF30" i="1"/>
  <c r="AH10" i="1"/>
  <c r="AH11" i="1" s="1"/>
  <c r="AH26" i="1"/>
  <c r="AH30" i="1"/>
  <c r="AJ10" i="1"/>
  <c r="AJ11" i="1"/>
  <c r="AL10" i="1"/>
  <c r="AL11" i="1" s="1"/>
  <c r="AJ26" i="1"/>
  <c r="AL26" i="1"/>
  <c r="AJ17" i="1"/>
  <c r="AL17" i="1"/>
  <c r="AJ30" i="1"/>
  <c r="AL30" i="1"/>
  <c r="AP10" i="1"/>
  <c r="AP11" i="1" s="1"/>
  <c r="AP17" i="1"/>
  <c r="AP26" i="1"/>
  <c r="AP30" i="1"/>
  <c r="AN10" i="1"/>
  <c r="AN11" i="1" s="1"/>
  <c r="AN17" i="1"/>
  <c r="AN26" i="1"/>
  <c r="AN30" i="1"/>
  <c r="AB11" i="1"/>
  <c r="AL32" i="1" l="1"/>
  <c r="AL34" i="1" s="1"/>
  <c r="AL38" i="1" s="1"/>
  <c r="AB32" i="1"/>
  <c r="AB34" i="1" s="1"/>
  <c r="AB38" i="1" s="1"/>
  <c r="AF32" i="1"/>
  <c r="AF34" i="1" s="1"/>
  <c r="AF38" i="1" s="1"/>
  <c r="AD32" i="1"/>
  <c r="AD34" i="1" s="1"/>
  <c r="AD38" i="1" s="1"/>
  <c r="T34" i="1"/>
  <c r="AJ32" i="1"/>
  <c r="AJ34" i="1" s="1"/>
  <c r="AJ38" i="1" s="1"/>
  <c r="AN32" i="1"/>
  <c r="AN34" i="1" s="1"/>
  <c r="AN38" i="1" s="1"/>
  <c r="AH32" i="1"/>
  <c r="AH34" i="1" s="1"/>
  <c r="AH38" i="1" s="1"/>
  <c r="AP32" i="1"/>
  <c r="AP34" i="1" s="1"/>
  <c r="AP38" i="1" s="1"/>
  <c r="X11" i="1"/>
  <c r="V32" i="1"/>
  <c r="X32" i="1"/>
  <c r="X34" i="1" s="1"/>
  <c r="X38" i="1" s="1"/>
  <c r="X40" i="1" s="1"/>
  <c r="Z32" i="1"/>
  <c r="H40" i="1" l="1"/>
  <c r="F40" i="1"/>
  <c r="C40" i="1" s="1"/>
  <c r="AN40" i="1"/>
  <c r="J40" i="1"/>
  <c r="N40" i="1"/>
  <c r="L40" i="1"/>
  <c r="P40" i="1"/>
  <c r="AH40" i="1"/>
  <c r="T38" i="1"/>
  <c r="T40" i="1" s="1"/>
  <c r="R40" i="1"/>
  <c r="AJ40" i="1"/>
  <c r="AD40" i="1"/>
  <c r="AL40" i="1"/>
  <c r="AF40" i="1"/>
  <c r="AB40" i="1"/>
  <c r="V34" i="1"/>
  <c r="Z34" i="1"/>
  <c r="V38" i="1" l="1"/>
  <c r="Z38" i="1"/>
  <c r="V40" i="1" l="1"/>
  <c r="Z40" i="1"/>
</calcChain>
</file>

<file path=xl/sharedStrings.xml><?xml version="1.0" encoding="utf-8"?>
<sst xmlns="http://schemas.openxmlformats.org/spreadsheetml/2006/main" count="101" uniqueCount="55">
  <si>
    <t>Vakantieopbouw (8%)</t>
  </si>
  <si>
    <t>1-1-2006</t>
  </si>
  <si>
    <t>1-1-2005</t>
  </si>
  <si>
    <t>1-1-2007</t>
  </si>
  <si>
    <t>LOON</t>
  </si>
  <si>
    <t>PENSIOENLASTEN</t>
  </si>
  <si>
    <t>Invaliditeitspensioen</t>
  </si>
  <si>
    <t>SOCIALE LASTEN</t>
  </si>
  <si>
    <t>WW-sectorpremie</t>
  </si>
  <si>
    <t>Bijdrage ZVW/ZFW</t>
  </si>
  <si>
    <t>ONKOSTENVERGOEDINGEN</t>
  </si>
  <si>
    <t>Gereedschaps- en kledinggeld</t>
  </si>
  <si>
    <t>1-1-2004</t>
  </si>
  <si>
    <t>Loonkosten per maand</t>
  </si>
  <si>
    <t>Loonkosten per jaar</t>
  </si>
  <si>
    <t>Loonkosten per uur</t>
  </si>
  <si>
    <t>Indexcijfer (1-1-2004 =100)</t>
  </si>
  <si>
    <t>Toeslag BHV</t>
  </si>
  <si>
    <t>Toeslag leermeester</t>
  </si>
  <si>
    <r>
      <t xml:space="preserve">Bruto maandloon </t>
    </r>
    <r>
      <rPr>
        <b/>
        <sz val="8"/>
        <rFont val="Arial"/>
        <family val="2"/>
      </rPr>
      <t>1)</t>
    </r>
  </si>
  <si>
    <r>
      <t xml:space="preserve">Ouderdomspensioen </t>
    </r>
    <r>
      <rPr>
        <b/>
        <sz val="8"/>
        <rFont val="Arial"/>
        <family val="2"/>
      </rPr>
      <t>2)</t>
    </r>
  </si>
  <si>
    <t>%</t>
  </si>
  <si>
    <t>1-1-2008</t>
  </si>
  <si>
    <t>Premie Sociaal Fonds</t>
  </si>
  <si>
    <t>1-1-2009</t>
  </si>
  <si>
    <t>1-1-2010</t>
  </si>
  <si>
    <t>1-1-2011</t>
  </si>
  <si>
    <t>1-1-2012</t>
  </si>
  <si>
    <t>1-1-2013</t>
  </si>
  <si>
    <t>1-1-2014</t>
  </si>
  <si>
    <t>1-1-2015</t>
  </si>
  <si>
    <t>VPL-regeling/aanv.fonds</t>
  </si>
  <si>
    <r>
      <t>2)</t>
    </r>
    <r>
      <rPr>
        <i/>
        <sz val="10"/>
        <rFont val="Arial"/>
        <family val="2"/>
      </rPr>
      <t xml:space="preserve"> In vergelijk zijn premies OP, VPL en IP samengeteld.</t>
    </r>
  </si>
  <si>
    <t>1-1-2016</t>
  </si>
  <si>
    <t>Beschikbare uren (ex.ziekteverzuim)</t>
  </si>
  <si>
    <t>1-1-2017</t>
  </si>
  <si>
    <t>1-1-2018</t>
  </si>
  <si>
    <t>1-1-2019</t>
  </si>
  <si>
    <t>1-1-2020</t>
  </si>
  <si>
    <t>1-1-2021</t>
  </si>
  <si>
    <t>1-1-2022</t>
  </si>
  <si>
    <r>
      <t>Premie WW- Awf</t>
    </r>
    <r>
      <rPr>
        <sz val="8"/>
        <rFont val="Arial"/>
        <family val="2"/>
      </rPr>
      <t xml:space="preserve"> </t>
    </r>
    <r>
      <rPr>
        <b/>
        <sz val="8"/>
        <rFont val="Arial"/>
        <family val="2"/>
      </rPr>
      <t>3)</t>
    </r>
  </si>
  <si>
    <r>
      <t>Basispremie WIA/WAO</t>
    </r>
    <r>
      <rPr>
        <b/>
        <sz val="8"/>
        <rFont val="Arial"/>
        <family val="2"/>
      </rPr>
      <t xml:space="preserve"> 4)</t>
    </r>
  </si>
  <si>
    <r>
      <t xml:space="preserve">Gediff.premie WIA/WAO/WGA </t>
    </r>
    <r>
      <rPr>
        <b/>
        <sz val="8"/>
        <rFont val="Arial"/>
        <family val="2"/>
      </rPr>
      <t>5)</t>
    </r>
  </si>
  <si>
    <r>
      <t>5)</t>
    </r>
    <r>
      <rPr>
        <i/>
        <sz val="10"/>
        <rFont val="Arial"/>
        <family val="2"/>
      </rPr>
      <t xml:space="preserve"> In vergelijk zijn premies WIA, WGA en WAO samengeteld. Verhaal WGA-premie is niet meegerekend.</t>
    </r>
  </si>
  <si>
    <t>Kleine werkgever</t>
  </si>
  <si>
    <t>Grote werkgever</t>
  </si>
  <si>
    <r>
      <t>1)</t>
    </r>
    <r>
      <rPr>
        <i/>
        <sz val="10"/>
        <rFont val="Arial"/>
        <family val="2"/>
      </rPr>
      <t xml:space="preserve"> Betreft een bruto maandloon van een medewerkers in vaste dienst en een werkweek van 38,75 uur. Werknemer ouder dan 24 jaar en jonger dan 58 jaar. Rekening houdend met inschaling op basis van nieuwe loongebouw per 1 januari 2022.</t>
    </r>
  </si>
  <si>
    <t>LOONKOSTENBEREKENING PER 1 JANUARI 2023</t>
  </si>
  <si>
    <r>
      <t>3)</t>
    </r>
    <r>
      <rPr>
        <i/>
        <sz val="10"/>
        <rFont val="Arial"/>
        <family val="2"/>
      </rPr>
      <t xml:space="preserve"> Uitgegaan van premie laag 2,64% voor werknemers met een dienstverband voor onbepaalde tijd.</t>
    </r>
  </si>
  <si>
    <r>
      <t>4)</t>
    </r>
    <r>
      <rPr>
        <i/>
        <sz val="10"/>
        <rFont val="Arial"/>
        <family val="2"/>
      </rPr>
      <t xml:space="preserve"> Uitgegaan van premie laag 6,32% voor kleine werkgevers (indeling UWV).</t>
    </r>
  </si>
  <si>
    <t>1-1-2023</t>
  </si>
  <si>
    <t>Toeslag praktijkopleider</t>
  </si>
  <si>
    <t>Bijdrage ZVW</t>
  </si>
  <si>
    <r>
      <t>4)</t>
    </r>
    <r>
      <rPr>
        <i/>
        <sz val="10"/>
        <rFont val="Arial"/>
        <family val="2"/>
      </rPr>
      <t xml:space="preserve"> Uitgegaan van premie hoog 7,61% voor grote werkgevers (indeling UWV).</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</si>
</sst>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9">
    <font>
      <sz val="10"/>
      <name val="Arial"/>
    </font>
    <font>
      <b/>
      <sz val="10"/>
      <name val="Arial"/>
      <family val="2"/>
    </font>
    <font>
      <sz val="10"/>
      <name val="Arial"/>
      <family val="2"/>
    </font>
    <font>
      <b/>
      <u/>
      <sz val="16"/>
      <name val="Arial"/>
      <family val="2"/>
    </font>
    <font>
      <b/>
      <u/>
      <sz val="10"/>
      <name val="Arial"/>
      <family val="2"/>
    </font>
    <font>
      <i/>
      <sz val="10"/>
      <name val="Arial"/>
      <family val="2"/>
    </font>
    <font>
      <b/>
      <i/>
      <sz val="10"/>
      <name val="Arial"/>
      <family val="2"/>
    </font>
    <font>
      <b/>
      <sz val="8"/>
      <name val="Arial"/>
      <family val="2"/>
    </font>
    <font>
      <sz val="8"/>
      <name val="Arial"/>
      <family val="2"/>
    </font>
  </fonts>
  <fills count="2">
    <fill>
      <patternFill patternType="none"/>
    </fill>
    <fill>
      <patternFill patternType="gray125"/>
    </fill>
  </fills>
  <borders count="2">
    <border>
      <left/>
      <right/>
      <top/>
      <bottom/>
      <diagonal/>
    </border>
    <border>
      <left/>
      <right/>
      <top/>
      <bottom style="thin">
        <color indexed="64"/>
      </bottom>
      <diagonal/>
    </border>
  </borders>
  <cellStyleXfs count="1">
    <xf numFmtId="0" fontId="0" fillId="0" borderId="0"/>
  </cellStyleXfs>
  <cellXfs count="20">
    <xf numFmtId="0" fontId="0" fillId="0" borderId="0" xfId="0"/>
    <xf numFmtId="0" fontId="1" fillId="0" borderId="0" xfId="0" applyFont="1"/>
    <xf numFmtId="0" fontId="0" fillId="0" borderId="1" xfId="0" applyBorder="1"/>
    <xf numFmtId="2" fontId="0" fillId="0" borderId="0" xfId="0" applyNumberFormat="1"/>
    <xf numFmtId="14" fontId="1" fillId="0" borderId="0" xfId="0" applyNumberFormat="1" applyFont="1"/>
    <xf numFmtId="2" fontId="0" fillId="0" borderId="1" xfId="0" applyNumberFormat="1" applyBorder="1"/>
    <xf numFmtId="0" fontId="2" fillId="0" borderId="0" xfId="0" applyFont="1"/>
    <xf numFmtId="0" fontId="3" fillId="0" borderId="0" xfId="0" applyFont="1"/>
    <xf numFmtId="0" fontId="4" fillId="0" borderId="0" xfId="0" applyFont="1"/>
    <xf numFmtId="14" fontId="1" fillId="0" borderId="1" xfId="0" quotePrefix="1" applyNumberFormat="1" applyFont="1" applyBorder="1" applyAlignment="1">
      <alignment horizontal="center"/>
    </xf>
    <xf numFmtId="4" fontId="0" fillId="0" borderId="0" xfId="0" applyNumberFormat="1"/>
    <xf numFmtId="14" fontId="1" fillId="0" borderId="0" xfId="0" quotePrefix="1" applyNumberFormat="1" applyFont="1" applyAlignment="1">
      <alignment horizontal="center"/>
    </xf>
    <xf numFmtId="0" fontId="6" fillId="0" borderId="0" xfId="0" applyFont="1"/>
    <xf numFmtId="164" fontId="0" fillId="0" borderId="0" xfId="0" applyNumberFormat="1"/>
    <xf numFmtId="0" fontId="1" fillId="0" borderId="1" xfId="0" applyFont="1" applyBorder="1" applyAlignment="1">
      <alignment horizontal="center"/>
    </xf>
    <xf numFmtId="10" fontId="0" fillId="0" borderId="0" xfId="0" applyNumberFormat="1"/>
    <xf numFmtId="165" fontId="2" fillId="0" borderId="0" xfId="0" applyNumberFormat="1" applyFont="1"/>
    <xf numFmtId="165" fontId="1" fillId="0" borderId="0" xfId="0" applyNumberFormat="1" applyFont="1"/>
    <xf numFmtId="1" fontId="0" fillId="0" borderId="0" xfId="0" applyNumberFormat="1"/>
    <xf numFmtId="2" fontId="2" fillId="0" borderId="1" xfId="0" applyNumberFormat="1" applyFont="1" applyBorder="1"/>
  </cellXfs>
  <cellStyles count="1">
    <cellStyle name="Standa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P49"/>
  <sheetViews>
    <sheetView view="pageLayout" zoomScaleNormal="100" workbookViewId="0">
      <selection activeCell="AB18" sqref="AB18"/>
    </sheetView>
  </sheetViews>
  <sheetFormatPr defaultColWidth="2" defaultRowHeight="12.75"/>
  <cols>
    <col min="1" max="1" width="28.140625" customWidth="1"/>
    <col min="2" max="2" width="3.28515625" customWidth="1"/>
    <col min="3" max="3" width="5.5703125" bestFit="1" customWidth="1"/>
    <col min="4" max="4" width="9.140625" bestFit="1" customWidth="1"/>
    <col min="5" max="5" width="1.7109375" customWidth="1"/>
    <col min="6" max="6" width="9.140625" customWidth="1"/>
    <col min="7" max="7" width="1.7109375" customWidth="1"/>
    <col min="8" max="8" width="9.140625" customWidth="1"/>
    <col min="9" max="9" width="1.7109375" customWidth="1"/>
    <col min="10" max="10" width="9.140625" customWidth="1"/>
    <col min="11" max="11" width="1.7109375" customWidth="1"/>
    <col min="12" max="12" width="9.140625" customWidth="1"/>
    <col min="13" max="13" width="1.7109375" customWidth="1"/>
    <col min="14" max="14" width="9.140625" customWidth="1"/>
    <col min="15" max="15" width="1.7109375" customWidth="1"/>
    <col min="16" max="16" width="9.140625" customWidth="1"/>
    <col min="17" max="17" width="2" customWidth="1"/>
    <col min="18" max="18" width="9.140625" customWidth="1"/>
    <col min="19" max="19" width="1.7109375" customWidth="1"/>
    <col min="20" max="20" width="9.140625" bestFit="1" customWidth="1"/>
    <col min="21" max="21" width="1.7109375" customWidth="1"/>
    <col min="22" max="22" width="9.140625" customWidth="1"/>
    <col min="23" max="23" width="1.7109375" customWidth="1"/>
    <col min="24" max="24" width="9.140625" bestFit="1" customWidth="1"/>
    <col min="25" max="25" width="1.7109375" customWidth="1"/>
    <col min="26" max="26" width="9.140625" customWidth="1"/>
    <col min="27" max="27" width="1.7109375" customWidth="1"/>
    <col min="28" max="28" width="9.140625" customWidth="1"/>
    <col min="29" max="29" width="1.7109375" customWidth="1"/>
    <col min="30" max="30" width="9.140625" bestFit="1" customWidth="1"/>
    <col min="31" max="31" width="1.7109375" customWidth="1"/>
    <col min="32" max="32" width="8.85546875" customWidth="1"/>
    <col min="33" max="33" width="1.7109375" customWidth="1"/>
    <col min="34" max="34" width="9" customWidth="1"/>
    <col min="35" max="35" width="1.7109375" customWidth="1"/>
    <col min="36" max="36" width="9" customWidth="1"/>
    <col min="37" max="37" width="1.7109375" customWidth="1"/>
    <col min="38" max="38" width="9.140625" customWidth="1"/>
    <col min="39" max="39" width="1.7109375" customWidth="1"/>
    <col min="40" max="40" width="9.140625" customWidth="1"/>
    <col min="41" max="41" width="1.7109375" customWidth="1"/>
    <col min="42" max="42" width="9.28515625" customWidth="1"/>
  </cols>
  <sheetData>
    <row r="1" spans="1:42" ht="20.25">
      <c r="A1" s="7" t="s">
        <v>48</v>
      </c>
    </row>
    <row r="2" spans="1:42" ht="12.75" customHeight="1"/>
    <row r="3" spans="1:42">
      <c r="A3" s="1"/>
      <c r="C3" s="4"/>
      <c r="D3" s="4"/>
      <c r="E3" s="4"/>
      <c r="F3" s="4"/>
      <c r="G3" s="4"/>
      <c r="H3" s="4"/>
      <c r="I3" s="4"/>
      <c r="J3" s="4"/>
      <c r="K3" s="4"/>
      <c r="L3" s="4"/>
      <c r="M3" s="4"/>
      <c r="N3" s="4"/>
      <c r="O3" s="4"/>
      <c r="P3" s="4"/>
      <c r="Q3" s="4"/>
      <c r="R3" s="4"/>
      <c r="S3" s="4"/>
    </row>
    <row r="4" spans="1:42" ht="20.25">
      <c r="A4" s="7" t="s">
        <v>45</v>
      </c>
      <c r="C4" s="14" t="s">
        <v>21</v>
      </c>
      <c r="D4" s="9" t="s">
        <v>51</v>
      </c>
      <c r="E4" s="14"/>
      <c r="F4" s="9" t="s">
        <v>40</v>
      </c>
      <c r="G4" s="14"/>
      <c r="H4" s="9" t="s">
        <v>39</v>
      </c>
      <c r="I4" s="14"/>
      <c r="J4" s="9" t="s">
        <v>38</v>
      </c>
      <c r="K4" s="14"/>
      <c r="L4" s="9" t="s">
        <v>37</v>
      </c>
      <c r="M4" s="14"/>
      <c r="N4" s="9" t="s">
        <v>36</v>
      </c>
      <c r="O4" s="14"/>
      <c r="P4" s="9" t="s">
        <v>35</v>
      </c>
      <c r="Q4" s="14"/>
      <c r="R4" s="9" t="s">
        <v>33</v>
      </c>
      <c r="S4" s="14"/>
      <c r="T4" s="9" t="s">
        <v>30</v>
      </c>
      <c r="V4" s="9" t="s">
        <v>29</v>
      </c>
      <c r="X4" s="9" t="s">
        <v>28</v>
      </c>
      <c r="Z4" s="9" t="s">
        <v>27</v>
      </c>
      <c r="AB4" s="9" t="s">
        <v>26</v>
      </c>
      <c r="AD4" s="9" t="s">
        <v>25</v>
      </c>
      <c r="AF4" s="9" t="s">
        <v>24</v>
      </c>
      <c r="AH4" s="9" t="s">
        <v>22</v>
      </c>
      <c r="AJ4" s="9" t="s">
        <v>3</v>
      </c>
      <c r="AL4" s="9" t="s">
        <v>1</v>
      </c>
      <c r="AN4" s="9" t="s">
        <v>2</v>
      </c>
      <c r="AP4" s="9" t="s">
        <v>12</v>
      </c>
    </row>
    <row r="5" spans="1:42">
      <c r="H5" s="11"/>
      <c r="J5" s="11"/>
      <c r="L5" s="11"/>
      <c r="N5" s="11"/>
      <c r="P5" s="11"/>
      <c r="R5" s="11"/>
      <c r="T5" s="11"/>
      <c r="V5" s="11"/>
      <c r="X5" s="11"/>
      <c r="Z5" s="11"/>
      <c r="AB5" s="11"/>
      <c r="AD5" s="11"/>
      <c r="AF5" s="11"/>
      <c r="AH5" s="11"/>
      <c r="AJ5" s="11"/>
      <c r="AL5" s="11"/>
      <c r="AN5" s="11"/>
      <c r="AP5" s="11"/>
    </row>
    <row r="6" spans="1:42">
      <c r="A6" s="8" t="s">
        <v>4</v>
      </c>
    </row>
    <row r="7" spans="1:42">
      <c r="A7" s="6" t="s">
        <v>19</v>
      </c>
      <c r="B7" s="15"/>
      <c r="C7" s="3">
        <f>(D7-F7)/F7*100</f>
        <v>6.3476131818665529</v>
      </c>
      <c r="D7" s="3">
        <v>2797.24</v>
      </c>
      <c r="E7" s="3"/>
      <c r="F7" s="10">
        <v>2630.28</v>
      </c>
      <c r="G7" s="3"/>
      <c r="H7" s="10">
        <v>2540.3200000000002</v>
      </c>
      <c r="I7" s="3"/>
      <c r="J7" s="10">
        <v>2540.3200000000002</v>
      </c>
      <c r="K7" s="3"/>
      <c r="L7" s="10">
        <v>2515.17</v>
      </c>
      <c r="M7" s="3"/>
      <c r="N7" s="10">
        <v>2445.71</v>
      </c>
      <c r="O7" s="3"/>
      <c r="P7" s="10">
        <v>2368.6999999999998</v>
      </c>
      <c r="Q7" s="3"/>
      <c r="R7" s="10">
        <v>2351.0500000000002</v>
      </c>
      <c r="S7" s="3"/>
      <c r="T7" s="10">
        <v>2290.1799999999998</v>
      </c>
      <c r="V7" s="10">
        <v>2273.1799999999998</v>
      </c>
      <c r="X7" s="10">
        <v>2250.66</v>
      </c>
      <c r="Z7" s="10">
        <v>2238.35</v>
      </c>
      <c r="AB7" s="10">
        <v>2206.2199999999998</v>
      </c>
      <c r="AD7" s="10">
        <v>2176.83</v>
      </c>
      <c r="AF7" s="10">
        <v>2102.35</v>
      </c>
      <c r="AH7" s="10">
        <v>2037.47</v>
      </c>
      <c r="AJ7" s="10">
        <v>1983.56</v>
      </c>
      <c r="AL7" s="10">
        <v>1965.86</v>
      </c>
      <c r="AN7" s="10">
        <v>1936.69</v>
      </c>
      <c r="AP7" s="10">
        <v>1930.9</v>
      </c>
    </row>
    <row r="8" spans="1:42">
      <c r="A8" s="6" t="s">
        <v>17</v>
      </c>
      <c r="B8" s="15"/>
      <c r="C8" s="3">
        <f t="shared" ref="C8:C10" si="0">(D8-F8)/F8*100</f>
        <v>5.9235325794291942</v>
      </c>
      <c r="D8" s="3">
        <v>19.670000000000002</v>
      </c>
      <c r="E8" s="3"/>
      <c r="F8" s="3">
        <v>18.57</v>
      </c>
      <c r="G8" s="3"/>
      <c r="H8" s="10">
        <v>17.899999999999999</v>
      </c>
      <c r="I8" s="3"/>
      <c r="J8" s="10">
        <v>17.899999999999999</v>
      </c>
      <c r="K8" s="3"/>
      <c r="L8" s="10">
        <v>17.52</v>
      </c>
      <c r="M8" s="3"/>
      <c r="N8" s="10">
        <v>17.18</v>
      </c>
      <c r="O8" s="3"/>
      <c r="P8" s="10">
        <v>17.09</v>
      </c>
      <c r="Q8" s="3"/>
      <c r="R8" s="10">
        <v>16.96</v>
      </c>
      <c r="S8" s="3"/>
      <c r="T8" s="10">
        <v>16.7</v>
      </c>
      <c r="V8" s="10">
        <v>16.7</v>
      </c>
      <c r="X8" s="10">
        <v>16.309999999999999</v>
      </c>
      <c r="Z8" s="10">
        <v>16.309999999999999</v>
      </c>
      <c r="AB8" s="10">
        <v>15.91</v>
      </c>
      <c r="AD8" s="10">
        <v>15.91</v>
      </c>
      <c r="AF8" s="10">
        <v>15.91</v>
      </c>
      <c r="AH8" s="10">
        <v>15.91</v>
      </c>
      <c r="AJ8" s="10">
        <v>15.17</v>
      </c>
      <c r="AL8" s="10">
        <v>15.17</v>
      </c>
      <c r="AN8" s="10">
        <v>15.17</v>
      </c>
      <c r="AP8" s="10">
        <v>15.17</v>
      </c>
    </row>
    <row r="9" spans="1:42">
      <c r="A9" s="6" t="s">
        <v>52</v>
      </c>
      <c r="B9" s="15"/>
      <c r="C9" s="3">
        <f t="shared" si="0"/>
        <v>6.0073092736409217</v>
      </c>
      <c r="D9" s="3">
        <v>46.41</v>
      </c>
      <c r="E9" s="3"/>
      <c r="F9" s="3">
        <v>43.78</v>
      </c>
      <c r="G9" s="3"/>
      <c r="H9" s="10">
        <v>42.16</v>
      </c>
      <c r="I9" s="3"/>
      <c r="J9" s="10">
        <v>42.16</v>
      </c>
      <c r="K9" s="3"/>
      <c r="L9" s="10">
        <v>41.31</v>
      </c>
      <c r="M9" s="3"/>
      <c r="N9" s="10">
        <v>40.479999999999997</v>
      </c>
      <c r="O9" s="3"/>
      <c r="P9" s="10">
        <v>40.26</v>
      </c>
      <c r="Q9" s="3"/>
      <c r="R9" s="10">
        <v>39.96</v>
      </c>
      <c r="S9" s="3"/>
      <c r="T9" s="10">
        <v>39.35</v>
      </c>
      <c r="V9" s="10">
        <v>39.35</v>
      </c>
      <c r="X9" s="10">
        <v>38.39</v>
      </c>
      <c r="Z9" s="10">
        <v>38.39</v>
      </c>
      <c r="AB9" s="10">
        <v>37.479999999999997</v>
      </c>
      <c r="AD9" s="10">
        <v>37.479999999999997</v>
      </c>
      <c r="AF9" s="10">
        <v>37.479999999999997</v>
      </c>
      <c r="AH9" s="10">
        <v>37.479999999999997</v>
      </c>
      <c r="AJ9" s="10">
        <v>35.700000000000003</v>
      </c>
      <c r="AL9" s="10">
        <v>35.700000000000003</v>
      </c>
      <c r="AN9" s="10">
        <v>35.700000000000003</v>
      </c>
      <c r="AP9" s="10">
        <v>35.700000000000003</v>
      </c>
    </row>
    <row r="10" spans="1:42">
      <c r="A10" t="s">
        <v>0</v>
      </c>
      <c r="B10" s="15"/>
      <c r="C10" s="5">
        <f t="shared" si="0"/>
        <v>6.3413954783900452</v>
      </c>
      <c r="D10" s="5">
        <v>229.07</v>
      </c>
      <c r="E10" s="5"/>
      <c r="F10" s="5">
        <v>215.41</v>
      </c>
      <c r="G10" s="5"/>
      <c r="H10" s="5">
        <v>208.03</v>
      </c>
      <c r="I10" s="5"/>
      <c r="J10" s="5">
        <v>208.03</v>
      </c>
      <c r="K10" s="5"/>
      <c r="L10" s="5">
        <v>205.92</v>
      </c>
      <c r="M10" s="5"/>
      <c r="N10" s="5">
        <v>200.27</v>
      </c>
      <c r="O10" s="5"/>
      <c r="P10" s="5">
        <v>194.08</v>
      </c>
      <c r="Q10" s="5"/>
      <c r="R10" s="5">
        <v>192.64</v>
      </c>
      <c r="S10" s="5"/>
      <c r="T10" s="5">
        <v>187.7</v>
      </c>
      <c r="V10" s="5">
        <v>186.34</v>
      </c>
      <c r="X10" s="5">
        <f>(X7+X8+X9)*8/100</f>
        <v>184.42879999999997</v>
      </c>
      <c r="Z10" s="5">
        <f>(Z7+Z8+Z9)*8/100</f>
        <v>183.44399999999999</v>
      </c>
      <c r="AB10" s="5">
        <f>(AB7+AB8+AB9)*8/100</f>
        <v>180.76879999999997</v>
      </c>
      <c r="AD10" s="5">
        <f>(AD7+AD8+AD9)*8/100</f>
        <v>178.41759999999999</v>
      </c>
      <c r="AF10" s="5">
        <f>(AF7+AF8+AF9)*8/100</f>
        <v>172.45919999999998</v>
      </c>
      <c r="AH10" s="5">
        <f>(AH7+AH8+AH9)*8/100</f>
        <v>167.2688</v>
      </c>
      <c r="AJ10" s="5">
        <f>(AJ7+AJ8+AJ9)*8/100</f>
        <v>162.7544</v>
      </c>
      <c r="AL10" s="5">
        <f>(AL7+AL8+AL9)*8/100</f>
        <v>161.33840000000001</v>
      </c>
      <c r="AN10" s="5">
        <f>(AN7+AN8+AN9)*8/100</f>
        <v>159.00480000000002</v>
      </c>
      <c r="AP10" s="5">
        <f>(AP7+AP8+AP9)*8/100</f>
        <v>158.54160000000002</v>
      </c>
    </row>
    <row r="11" spans="1:42">
      <c r="B11" s="15"/>
      <c r="C11" s="3">
        <f>(D11-F11)/F11*100</f>
        <v>6.3393213298303817</v>
      </c>
      <c r="D11" s="3">
        <f>SUM(D7:D10)</f>
        <v>3092.39</v>
      </c>
      <c r="E11" s="3"/>
      <c r="F11" s="3">
        <f>SUM(F7:F10)</f>
        <v>2908.0400000000004</v>
      </c>
      <c r="G11" s="3"/>
      <c r="H11" s="10">
        <f>SUM(H7:H10)</f>
        <v>2808.4100000000003</v>
      </c>
      <c r="I11" s="3"/>
      <c r="J11" s="10">
        <f>SUM(J7:J10)</f>
        <v>2808.4100000000003</v>
      </c>
      <c r="K11" s="3"/>
      <c r="L11" s="10">
        <f>SUM(L7:L10)</f>
        <v>2779.92</v>
      </c>
      <c r="M11" s="3"/>
      <c r="N11" s="10">
        <f>SUM(N7:N10)</f>
        <v>2703.64</v>
      </c>
      <c r="O11" s="3"/>
      <c r="P11" s="10">
        <f>SUM(P7:P10)</f>
        <v>2620.13</v>
      </c>
      <c r="Q11" s="3"/>
      <c r="R11" s="10">
        <f>SUM(R7:R10)</f>
        <v>2600.61</v>
      </c>
      <c r="S11" s="3"/>
      <c r="T11" s="10">
        <f>SUM(T7:T10)</f>
        <v>2533.9299999999994</v>
      </c>
      <c r="V11" s="10">
        <f>SUM(V7:V10)</f>
        <v>2515.5699999999997</v>
      </c>
      <c r="X11" s="10">
        <f>SUM(X7:X10)</f>
        <v>2489.7887999999998</v>
      </c>
      <c r="Z11" s="10">
        <f>SUM(Z7:Z10)</f>
        <v>2476.4939999999997</v>
      </c>
      <c r="AB11" s="10">
        <f>SUM(AB7:AB10)</f>
        <v>2440.3787999999995</v>
      </c>
      <c r="AD11" s="10">
        <f>SUM(AD7:AD10)</f>
        <v>2408.6376</v>
      </c>
      <c r="AF11" s="10">
        <f>SUM(AF7:AF10)</f>
        <v>2328.1991999999996</v>
      </c>
      <c r="AH11" s="10">
        <f>SUM(AH7:AH10)</f>
        <v>2258.1288</v>
      </c>
      <c r="AJ11" s="10">
        <f>SUM(AJ7:AJ10)</f>
        <v>2197.1844000000001</v>
      </c>
      <c r="AL11" s="10">
        <f>SUM(AL7:AL10)</f>
        <v>2178.0684000000001</v>
      </c>
      <c r="AM11" s="10"/>
      <c r="AN11" s="10">
        <f>SUM(AN7:AN10)</f>
        <v>2146.5648000000001</v>
      </c>
      <c r="AP11" s="10">
        <f>SUM(AP7:AP10)</f>
        <v>2140.3116</v>
      </c>
    </row>
    <row r="12" spans="1:42">
      <c r="C12" s="13"/>
      <c r="D12" s="13"/>
      <c r="E12" s="13"/>
      <c r="F12" s="13"/>
      <c r="G12" s="13"/>
      <c r="I12" s="13"/>
      <c r="K12" s="13"/>
      <c r="M12" s="13"/>
      <c r="O12" s="13"/>
      <c r="Q12" s="13"/>
      <c r="S12" s="13"/>
    </row>
    <row r="13" spans="1:42">
      <c r="A13" s="8" t="s">
        <v>5</v>
      </c>
      <c r="C13" s="13"/>
      <c r="D13" s="13"/>
      <c r="E13" s="13"/>
      <c r="F13" s="13"/>
      <c r="G13" s="13"/>
      <c r="I13" s="13"/>
      <c r="K13" s="13"/>
      <c r="M13" s="13"/>
      <c r="O13" s="13"/>
      <c r="Q13" s="13"/>
      <c r="S13" s="13"/>
    </row>
    <row r="14" spans="1:42">
      <c r="A14" t="s">
        <v>20</v>
      </c>
      <c r="B14" s="15"/>
      <c r="C14" s="3">
        <f>(D14-F14)/F14*100</f>
        <v>3.4933101968126294</v>
      </c>
      <c r="D14" s="3">
        <v>226.64</v>
      </c>
      <c r="E14" s="3"/>
      <c r="F14" s="3">
        <v>218.99</v>
      </c>
      <c r="G14" s="3"/>
      <c r="H14" s="3">
        <v>199.21</v>
      </c>
      <c r="I14" s="3"/>
      <c r="J14" s="3">
        <v>187.35</v>
      </c>
      <c r="K14" s="3"/>
      <c r="L14" s="3">
        <v>179.74</v>
      </c>
      <c r="M14" s="3"/>
      <c r="N14" s="3">
        <v>161.62</v>
      </c>
      <c r="O14" s="3"/>
      <c r="P14" s="3">
        <v>142.68</v>
      </c>
      <c r="Q14" s="3"/>
      <c r="R14" s="3">
        <v>140.47</v>
      </c>
      <c r="S14" s="3"/>
      <c r="T14" s="3">
        <v>132.9</v>
      </c>
      <c r="V14" s="3">
        <v>130.82</v>
      </c>
      <c r="X14" s="3">
        <v>135.30000000000001</v>
      </c>
      <c r="Z14" s="3">
        <v>134.86000000000001</v>
      </c>
      <c r="AB14" s="3">
        <v>122.5</v>
      </c>
      <c r="AD14">
        <v>120.81</v>
      </c>
      <c r="AF14">
        <v>116.31</v>
      </c>
      <c r="AH14">
        <v>97.03</v>
      </c>
      <c r="AJ14">
        <v>94.14</v>
      </c>
      <c r="AK14" s="15"/>
      <c r="AL14">
        <v>109.23</v>
      </c>
      <c r="AM14" s="15"/>
      <c r="AN14">
        <v>133.46</v>
      </c>
      <c r="AP14">
        <v>123.65</v>
      </c>
    </row>
    <row r="15" spans="1:42">
      <c r="A15" s="6" t="s">
        <v>31</v>
      </c>
      <c r="B15" s="15"/>
      <c r="C15" s="3">
        <v>0</v>
      </c>
      <c r="D15" s="3">
        <v>0</v>
      </c>
      <c r="E15" s="3"/>
      <c r="F15" s="3">
        <v>9.9999999999999995E-8</v>
      </c>
      <c r="G15" s="3"/>
      <c r="H15" s="3">
        <v>9.9999999999999995E-8</v>
      </c>
      <c r="I15" s="3"/>
      <c r="J15" s="3">
        <v>9.9999999999999995E-8</v>
      </c>
      <c r="K15" s="3"/>
      <c r="L15" s="3">
        <v>9.9999999999999995E-8</v>
      </c>
      <c r="M15" s="3"/>
      <c r="N15" s="3">
        <v>9.9999999999999995E-8</v>
      </c>
      <c r="O15" s="18"/>
      <c r="P15" s="3">
        <v>9.9999999999999995E-8</v>
      </c>
      <c r="Q15" s="3"/>
      <c r="R15" s="3">
        <v>13</v>
      </c>
      <c r="S15" s="13"/>
      <c r="T15">
        <v>12.67</v>
      </c>
      <c r="V15">
        <v>25.78</v>
      </c>
      <c r="X15">
        <v>25.52</v>
      </c>
      <c r="Z15">
        <v>25.38</v>
      </c>
      <c r="AB15">
        <v>25.01</v>
      </c>
      <c r="AD15">
        <v>24.69</v>
      </c>
      <c r="AF15">
        <v>23.86</v>
      </c>
      <c r="AH15">
        <v>23.15</v>
      </c>
      <c r="AJ15">
        <v>22.52</v>
      </c>
      <c r="AL15">
        <v>22.33</v>
      </c>
      <c r="AN15" s="3">
        <v>0</v>
      </c>
      <c r="AP15" s="3">
        <v>0</v>
      </c>
    </row>
    <row r="16" spans="1:42">
      <c r="A16" t="s">
        <v>6</v>
      </c>
      <c r="B16" s="15"/>
      <c r="C16" s="5">
        <v>0</v>
      </c>
      <c r="D16" s="5">
        <v>0</v>
      </c>
      <c r="E16" s="5"/>
      <c r="F16" s="5">
        <v>9.9999999999999995E-8</v>
      </c>
      <c r="G16" s="5"/>
      <c r="H16" s="5">
        <v>9.9999999999999995E-8</v>
      </c>
      <c r="I16" s="5"/>
      <c r="J16" s="5">
        <v>9.9999999999999995E-8</v>
      </c>
      <c r="K16" s="5"/>
      <c r="L16" s="5">
        <v>9.9999999999999995E-8</v>
      </c>
      <c r="M16" s="5"/>
      <c r="N16" s="5">
        <v>9.9999999999999995E-8</v>
      </c>
      <c r="O16" s="5"/>
      <c r="P16" s="5">
        <v>9.9999999999999995E-8</v>
      </c>
      <c r="Q16" s="5"/>
      <c r="R16" s="5">
        <v>9.9999999999999995E-8</v>
      </c>
      <c r="S16" s="5"/>
      <c r="T16" s="5">
        <v>9.9999999999999995E-8</v>
      </c>
      <c r="V16" s="5">
        <v>9.9999999999999995E-8</v>
      </c>
      <c r="X16" s="5">
        <v>9.9999999999999995E-8</v>
      </c>
      <c r="Z16" s="5">
        <v>9.9999999999999995E-8</v>
      </c>
      <c r="AB16" s="5">
        <v>9.9999999999999995E-8</v>
      </c>
      <c r="AD16" s="5">
        <v>9.9999999999999995E-8</v>
      </c>
      <c r="AF16" s="5">
        <v>9.9999999999999995E-8</v>
      </c>
      <c r="AH16" s="5">
        <v>9.9999999999999995E-8</v>
      </c>
      <c r="AJ16" s="5">
        <v>0</v>
      </c>
      <c r="AL16" s="2">
        <v>3.48</v>
      </c>
      <c r="AN16" s="2">
        <v>3.43</v>
      </c>
      <c r="AP16" s="2">
        <v>3.42</v>
      </c>
    </row>
    <row r="17" spans="1:42">
      <c r="B17" s="15"/>
      <c r="C17" s="3">
        <f t="shared" ref="C17" si="1">(D17-F17)/F17*100</f>
        <v>3.4933101022938806</v>
      </c>
      <c r="D17" s="3">
        <f>SUM(D14:D16)</f>
        <v>226.64</v>
      </c>
      <c r="E17" s="3"/>
      <c r="F17" s="3">
        <f>SUM(F14:F16)</f>
        <v>218.9900002</v>
      </c>
      <c r="G17" s="3"/>
      <c r="H17" s="3">
        <f>SUM(H14:H16)</f>
        <v>199.2100002</v>
      </c>
      <c r="I17" s="3"/>
      <c r="J17" s="3">
        <f>SUM(J14:J16)</f>
        <v>187.35000019999998</v>
      </c>
      <c r="K17" s="3"/>
      <c r="L17" s="3">
        <f>SUM(L14:L16)</f>
        <v>179.7400002</v>
      </c>
      <c r="M17" s="3"/>
      <c r="N17" s="3">
        <f>SUM(N14:N16)</f>
        <v>161.62000019999999</v>
      </c>
      <c r="O17" s="3"/>
      <c r="P17" s="3">
        <f>SUM(P14:P16)</f>
        <v>142.68000019999999</v>
      </c>
      <c r="Q17" s="3"/>
      <c r="R17" s="3">
        <f>SUM(R14:R16)</f>
        <v>153.47000009999999</v>
      </c>
      <c r="S17" s="3"/>
      <c r="T17" s="3">
        <f>SUM(T14:T16)</f>
        <v>145.57000009999999</v>
      </c>
      <c r="V17" s="3">
        <f>SUM(V14:V16)</f>
        <v>156.60000009999999</v>
      </c>
      <c r="X17" s="3">
        <f>SUM(X14:X16)</f>
        <v>160.82000010000002</v>
      </c>
      <c r="Z17" s="3">
        <f>SUM(Z14:Z16)</f>
        <v>160.2400001</v>
      </c>
      <c r="AB17" s="3">
        <f>SUM(AB14:AB16)</f>
        <v>147.51000009999998</v>
      </c>
      <c r="AD17" s="3">
        <f>SUM(AD14:AD16)</f>
        <v>145.50000009999999</v>
      </c>
      <c r="AF17">
        <f>SUM(AF14:AF16)</f>
        <v>140.17000010000001</v>
      </c>
      <c r="AH17">
        <f>SUM(AH14:AH16)</f>
        <v>120.1800001</v>
      </c>
      <c r="AJ17">
        <f>SUM(AJ14:AJ16)</f>
        <v>116.66</v>
      </c>
      <c r="AL17">
        <f>SUM(AL14:AL16)</f>
        <v>135.04</v>
      </c>
      <c r="AN17">
        <f>SUM(AN14:AN16)</f>
        <v>136.89000000000001</v>
      </c>
      <c r="AP17">
        <f>SUM(AP14:AP16)</f>
        <v>127.07000000000001</v>
      </c>
    </row>
    <row r="18" spans="1:42">
      <c r="C18" s="13"/>
      <c r="D18" s="13"/>
      <c r="E18" s="13"/>
      <c r="F18" s="13"/>
      <c r="G18" s="13"/>
      <c r="I18" s="13"/>
      <c r="K18" s="13"/>
      <c r="M18" s="13"/>
      <c r="O18" s="13"/>
      <c r="Q18" s="13"/>
      <c r="S18" s="13"/>
    </row>
    <row r="19" spans="1:42">
      <c r="A19" s="8" t="s">
        <v>7</v>
      </c>
      <c r="C19" s="13"/>
      <c r="D19" s="13"/>
      <c r="E19" s="13"/>
      <c r="F19" s="13"/>
      <c r="G19" s="13"/>
      <c r="I19" s="13"/>
      <c r="K19" s="13"/>
      <c r="M19" s="13"/>
      <c r="O19" s="13"/>
      <c r="Q19" s="13"/>
      <c r="S19" s="13"/>
    </row>
    <row r="20" spans="1:42">
      <c r="A20" s="6" t="s">
        <v>41</v>
      </c>
      <c r="B20" s="15"/>
      <c r="C20" s="3">
        <f>(D20-F20)/F20*100</f>
        <v>4.2148760330578545</v>
      </c>
      <c r="D20" s="3">
        <v>75.66</v>
      </c>
      <c r="E20" s="3"/>
      <c r="F20" s="3">
        <v>72.599999999999994</v>
      </c>
      <c r="G20" s="3"/>
      <c r="H20" s="3">
        <v>70.45</v>
      </c>
      <c r="I20" s="3"/>
      <c r="J20" s="3">
        <v>77.06</v>
      </c>
      <c r="K20" s="3"/>
      <c r="L20" s="3">
        <v>93.61</v>
      </c>
      <c r="M20" s="3"/>
      <c r="N20" s="3">
        <v>72.45</v>
      </c>
      <c r="O20" s="3"/>
      <c r="P20" s="3">
        <v>65.400000000000006</v>
      </c>
      <c r="Q20" s="3"/>
      <c r="R20">
        <v>59.71</v>
      </c>
      <c r="S20" s="3"/>
      <c r="T20">
        <v>49.44</v>
      </c>
      <c r="V20">
        <v>50.72</v>
      </c>
      <c r="X20">
        <v>39.590000000000003</v>
      </c>
      <c r="Z20">
        <v>40.06</v>
      </c>
      <c r="AB20">
        <v>36.69</v>
      </c>
      <c r="AD20">
        <v>36.590000000000003</v>
      </c>
      <c r="AF20">
        <v>33.94</v>
      </c>
      <c r="AH20">
        <v>38.53</v>
      </c>
      <c r="AJ20">
        <v>34.119999999999997</v>
      </c>
      <c r="AL20">
        <v>26.96</v>
      </c>
      <c r="AN20" s="3">
        <v>11.25</v>
      </c>
      <c r="AP20" s="3">
        <v>11.3</v>
      </c>
    </row>
    <row r="21" spans="1:42">
      <c r="A21" t="s">
        <v>8</v>
      </c>
      <c r="B21" s="15"/>
      <c r="C21" s="3">
        <v>0</v>
      </c>
      <c r="D21" s="3">
        <v>0</v>
      </c>
      <c r="E21" s="3"/>
      <c r="F21" s="3">
        <v>9.9999999999999995E-8</v>
      </c>
      <c r="G21" s="3"/>
      <c r="H21" s="3">
        <v>9.9999999999999995E-8</v>
      </c>
      <c r="I21" s="3"/>
      <c r="J21" s="3">
        <v>9.9999999999999995E-8</v>
      </c>
      <c r="K21" s="3"/>
      <c r="L21" s="3">
        <v>6.24</v>
      </c>
      <c r="M21" s="3"/>
      <c r="N21" s="3">
        <v>18.3</v>
      </c>
      <c r="O21" s="3"/>
      <c r="P21">
        <v>19.57</v>
      </c>
      <c r="Q21" s="3"/>
      <c r="R21">
        <v>49.92</v>
      </c>
      <c r="S21" s="13"/>
      <c r="T21">
        <v>69.02</v>
      </c>
      <c r="V21">
        <v>103.56</v>
      </c>
      <c r="X21" s="3">
        <v>89.2</v>
      </c>
      <c r="Z21">
        <v>83.15</v>
      </c>
      <c r="AB21">
        <v>59.16</v>
      </c>
      <c r="AD21">
        <v>41.19</v>
      </c>
      <c r="AF21">
        <v>21.66</v>
      </c>
      <c r="AH21">
        <v>25.01</v>
      </c>
      <c r="AJ21">
        <v>40.78</v>
      </c>
      <c r="AL21">
        <v>47.81</v>
      </c>
      <c r="AN21">
        <v>59.02</v>
      </c>
      <c r="AP21">
        <v>53.35</v>
      </c>
    </row>
    <row r="22" spans="1:42">
      <c r="A22" s="6" t="s">
        <v>53</v>
      </c>
      <c r="B22" s="15"/>
      <c r="C22" s="3">
        <f t="shared" ref="C22:C26" si="2">(D22-F22)/F22*100</f>
        <v>5.1062427936089669</v>
      </c>
      <c r="D22" s="3">
        <v>191.43</v>
      </c>
      <c r="E22" s="3"/>
      <c r="F22" s="3">
        <v>182.13</v>
      </c>
      <c r="G22" s="3"/>
      <c r="H22" s="3">
        <v>182.64</v>
      </c>
      <c r="I22" s="3"/>
      <c r="J22" s="3">
        <v>175.61</v>
      </c>
      <c r="K22" s="3"/>
      <c r="L22" s="3">
        <v>180.71</v>
      </c>
      <c r="M22" s="3"/>
      <c r="N22" s="3">
        <v>175.4</v>
      </c>
      <c r="O22" s="3"/>
      <c r="P22" s="3">
        <v>164.75</v>
      </c>
      <c r="Q22" s="3"/>
      <c r="R22" s="3">
        <v>165.18</v>
      </c>
      <c r="S22" s="3"/>
      <c r="T22" s="3">
        <v>165.99</v>
      </c>
      <c r="V22" s="3">
        <v>176.92</v>
      </c>
      <c r="X22" s="3">
        <v>180.49</v>
      </c>
      <c r="Z22" s="3">
        <v>164.45</v>
      </c>
      <c r="AB22" s="3">
        <v>177.7</v>
      </c>
      <c r="AD22">
        <v>159.55000000000001</v>
      </c>
      <c r="AF22">
        <v>150.97</v>
      </c>
      <c r="AH22">
        <v>151.88999999999999</v>
      </c>
      <c r="AJ22">
        <v>133.29</v>
      </c>
      <c r="AL22" s="3">
        <v>130.16</v>
      </c>
      <c r="AN22" s="3">
        <v>134.13</v>
      </c>
      <c r="AP22" s="3">
        <v>134.38</v>
      </c>
    </row>
    <row r="23" spans="1:42">
      <c r="A23" s="6" t="s">
        <v>42</v>
      </c>
      <c r="B23" s="15"/>
      <c r="C23" s="3">
        <f t="shared" si="2"/>
        <v>12.065338448211854</v>
      </c>
      <c r="D23" s="3">
        <v>181.12</v>
      </c>
      <c r="E23" s="3"/>
      <c r="F23" s="3">
        <v>161.62</v>
      </c>
      <c r="G23" s="3"/>
      <c r="H23" s="3">
        <v>196.47</v>
      </c>
      <c r="I23" s="3"/>
      <c r="J23" s="3">
        <v>190.55</v>
      </c>
      <c r="K23" s="3"/>
      <c r="L23" s="3">
        <v>180.97</v>
      </c>
      <c r="M23" s="3"/>
      <c r="N23" s="3">
        <v>172.09</v>
      </c>
      <c r="O23" s="3"/>
      <c r="P23" s="3">
        <v>165</v>
      </c>
      <c r="Q23" s="3"/>
      <c r="R23" s="3">
        <v>156.13</v>
      </c>
      <c r="S23" s="3"/>
      <c r="T23" s="3">
        <v>137.33000000000001</v>
      </c>
      <c r="V23" s="3">
        <v>128.56</v>
      </c>
      <c r="X23" s="3">
        <v>119.94</v>
      </c>
      <c r="Z23" s="3">
        <v>128.55000000000001</v>
      </c>
      <c r="AB23" s="3">
        <v>124.74</v>
      </c>
      <c r="AD23" s="3">
        <v>136.69</v>
      </c>
      <c r="AF23">
        <v>132.16</v>
      </c>
      <c r="AH23">
        <v>128.06</v>
      </c>
      <c r="AJ23">
        <v>112.98</v>
      </c>
      <c r="AL23">
        <v>110.32</v>
      </c>
      <c r="AN23">
        <v>111.28</v>
      </c>
      <c r="AP23" s="3">
        <v>101.53</v>
      </c>
    </row>
    <row r="24" spans="1:42">
      <c r="A24" s="6" t="s">
        <v>43</v>
      </c>
      <c r="B24" s="15"/>
      <c r="C24" s="3">
        <f t="shared" si="2"/>
        <v>-3.0055442077618939</v>
      </c>
      <c r="D24" s="3">
        <v>33.24</v>
      </c>
      <c r="E24" s="3"/>
      <c r="F24" s="3">
        <v>34.270000000000003</v>
      </c>
      <c r="G24" s="3"/>
      <c r="H24" s="3">
        <v>27.66</v>
      </c>
      <c r="I24" s="3"/>
      <c r="J24" s="3">
        <v>24.64</v>
      </c>
      <c r="K24" s="3"/>
      <c r="L24" s="3">
        <v>26.52</v>
      </c>
      <c r="M24" s="3"/>
      <c r="N24" s="3">
        <v>29.23</v>
      </c>
      <c r="O24" s="3"/>
      <c r="P24" s="3">
        <v>30.72</v>
      </c>
      <c r="Q24" s="3"/>
      <c r="R24" s="3">
        <v>34.26</v>
      </c>
      <c r="S24" s="3"/>
      <c r="T24" s="3">
        <v>25.56</v>
      </c>
      <c r="V24" s="3">
        <v>24.3</v>
      </c>
      <c r="X24">
        <v>10.95</v>
      </c>
      <c r="Z24">
        <v>12.74</v>
      </c>
      <c r="AB24">
        <v>14.22</v>
      </c>
      <c r="AD24">
        <v>14.93</v>
      </c>
      <c r="AF24">
        <v>13.56</v>
      </c>
      <c r="AH24" s="3">
        <v>15.4</v>
      </c>
      <c r="AJ24">
        <v>29.34</v>
      </c>
      <c r="AL24">
        <v>24.11</v>
      </c>
      <c r="AN24" s="3">
        <v>33.19</v>
      </c>
      <c r="AP24" s="3">
        <v>49.77</v>
      </c>
    </row>
    <row r="25" spans="1:42">
      <c r="A25" t="s">
        <v>23</v>
      </c>
      <c r="B25" s="15"/>
      <c r="C25" s="5">
        <f t="shared" si="2"/>
        <v>6.3431410011463383</v>
      </c>
      <c r="D25" s="5">
        <v>27.83</v>
      </c>
      <c r="E25" s="5"/>
      <c r="F25" s="5">
        <v>26.17</v>
      </c>
      <c r="G25" s="5"/>
      <c r="H25" s="5">
        <v>25.28</v>
      </c>
      <c r="I25" s="5"/>
      <c r="J25" s="5">
        <v>25.28</v>
      </c>
      <c r="K25" s="5"/>
      <c r="L25" s="5">
        <v>25.02</v>
      </c>
      <c r="M25" s="5"/>
      <c r="N25" s="5">
        <v>24.33</v>
      </c>
      <c r="O25" s="5"/>
      <c r="P25" s="5">
        <v>23.58</v>
      </c>
      <c r="Q25" s="5"/>
      <c r="R25" s="5">
        <v>23.41</v>
      </c>
      <c r="S25" s="5"/>
      <c r="T25" s="5">
        <v>22.81</v>
      </c>
      <c r="V25" s="5">
        <v>22.64</v>
      </c>
      <c r="X25" s="5">
        <v>22.41</v>
      </c>
      <c r="Z25" s="5">
        <v>22.29</v>
      </c>
      <c r="AB25" s="5">
        <v>17.079999999999998</v>
      </c>
      <c r="AD25" s="5">
        <v>9.6300000000000008</v>
      </c>
      <c r="AF25" s="5">
        <v>9.31</v>
      </c>
      <c r="AH25" s="5">
        <v>9.0299999999999994</v>
      </c>
      <c r="AJ25" s="5">
        <v>21.97</v>
      </c>
      <c r="AK25" s="3"/>
      <c r="AL25" s="5">
        <v>21.78</v>
      </c>
      <c r="AM25" s="3"/>
      <c r="AN25" s="5">
        <v>21.47</v>
      </c>
      <c r="AO25" s="3"/>
      <c r="AP25" s="5">
        <v>21.4</v>
      </c>
    </row>
    <row r="26" spans="1:42">
      <c r="B26" s="15"/>
      <c r="C26" s="3">
        <f t="shared" si="2"/>
        <v>6.8143207477475878</v>
      </c>
      <c r="D26" s="3">
        <f>SUM(D20:D25)</f>
        <v>509.28000000000003</v>
      </c>
      <c r="E26" s="3"/>
      <c r="F26" s="3">
        <f>SUM(F20:F25)</f>
        <v>476.79000009999999</v>
      </c>
      <c r="G26" s="3"/>
      <c r="H26" s="3">
        <f>SUM(H20:H25)</f>
        <v>502.50000010000008</v>
      </c>
      <c r="I26" s="3"/>
      <c r="J26" s="3">
        <f>SUM(J20:J25)</f>
        <v>493.14000009999995</v>
      </c>
      <c r="K26" s="3"/>
      <c r="L26" s="3">
        <f>SUM(L20:L25)</f>
        <v>513.06999999999994</v>
      </c>
      <c r="M26" s="3"/>
      <c r="N26" s="3">
        <f>SUM(N20:N25)</f>
        <v>491.8</v>
      </c>
      <c r="O26" s="3"/>
      <c r="P26" s="3">
        <f>SUM(P20:P25)</f>
        <v>469.02000000000004</v>
      </c>
      <c r="Q26" s="3"/>
      <c r="R26" s="3">
        <f>SUM(R20:R25)</f>
        <v>488.61</v>
      </c>
      <c r="S26" s="3"/>
      <c r="T26" s="3">
        <f>SUM(T20:T25)</f>
        <v>470.15</v>
      </c>
      <c r="V26" s="3">
        <f>SUM(V20:V25)</f>
        <v>506.7</v>
      </c>
      <c r="X26">
        <f>SUM(X20:X25)</f>
        <v>462.58000000000004</v>
      </c>
      <c r="Z26">
        <f>SUM(Z20:Z25)</f>
        <v>451.24</v>
      </c>
      <c r="AB26">
        <f>SUM(AB20:AB25)</f>
        <v>429.59</v>
      </c>
      <c r="AD26">
        <f>SUM(AD20:AD25)</f>
        <v>398.58</v>
      </c>
      <c r="AF26" s="3">
        <f>SUM(AF20:AF25)</f>
        <v>361.6</v>
      </c>
      <c r="AH26">
        <f>SUM(AH20:AH25)</f>
        <v>367.91999999999996</v>
      </c>
      <c r="AJ26">
        <f>SUM(AJ20:AJ25)</f>
        <v>372.48</v>
      </c>
      <c r="AL26" s="3">
        <f>SUM(AL20:AL25)</f>
        <v>361.14</v>
      </c>
      <c r="AN26" s="3">
        <f>SUM(AN20:AN25)</f>
        <v>370.34000000000003</v>
      </c>
      <c r="AP26" s="3">
        <f>SUM(AP20:AP25)</f>
        <v>371.72999999999996</v>
      </c>
    </row>
    <row r="27" spans="1:42">
      <c r="C27" s="13"/>
      <c r="D27" s="13"/>
      <c r="E27" s="13"/>
      <c r="F27" s="13"/>
      <c r="G27" s="13"/>
      <c r="I27" s="13"/>
      <c r="K27" s="13"/>
      <c r="M27" s="13"/>
      <c r="O27" s="13"/>
      <c r="Q27" s="13"/>
      <c r="S27" s="13"/>
    </row>
    <row r="28" spans="1:42">
      <c r="A28" s="8" t="s">
        <v>10</v>
      </c>
      <c r="C28" s="13"/>
      <c r="D28" s="13"/>
      <c r="E28" s="13"/>
      <c r="F28" s="13"/>
      <c r="G28" s="13"/>
      <c r="I28" s="13"/>
      <c r="K28" s="13"/>
      <c r="M28" s="13"/>
      <c r="O28" s="13"/>
      <c r="Q28" s="13"/>
      <c r="S28" s="13"/>
    </row>
    <row r="29" spans="1:42">
      <c r="A29" t="s">
        <v>11</v>
      </c>
      <c r="B29" s="15"/>
      <c r="C29" s="5">
        <f t="shared" ref="C29:C30" si="3">(D29-F29)/F29*100</f>
        <v>15.008156606851539</v>
      </c>
      <c r="D29" s="5">
        <v>21.15</v>
      </c>
      <c r="E29" s="5"/>
      <c r="F29" s="5">
        <v>18.39</v>
      </c>
      <c r="G29" s="5"/>
      <c r="H29" s="2">
        <v>17.72</v>
      </c>
      <c r="I29" s="5"/>
      <c r="J29" s="2">
        <v>17.72</v>
      </c>
      <c r="K29" s="5"/>
      <c r="L29" s="2">
        <v>17.170000000000002</v>
      </c>
      <c r="M29" s="5"/>
      <c r="N29" s="2">
        <v>16.87</v>
      </c>
      <c r="O29" s="5"/>
      <c r="P29" s="2">
        <v>17.09</v>
      </c>
      <c r="Q29" s="5"/>
      <c r="R29" s="5">
        <v>16.297999999999998</v>
      </c>
      <c r="S29" s="5"/>
      <c r="T29" s="5">
        <v>16.3</v>
      </c>
      <c r="V29" s="19">
        <v>16.3</v>
      </c>
      <c r="X29" s="2">
        <v>15.96</v>
      </c>
      <c r="Z29" s="2">
        <v>15.96</v>
      </c>
      <c r="AB29" s="2">
        <v>15.57</v>
      </c>
      <c r="AD29" s="2">
        <v>15.57</v>
      </c>
      <c r="AF29" s="2">
        <v>15.57</v>
      </c>
      <c r="AH29" s="2">
        <v>15.57</v>
      </c>
      <c r="AJ29" s="2">
        <v>14.82</v>
      </c>
      <c r="AL29" s="2">
        <v>14.82</v>
      </c>
      <c r="AN29" s="2">
        <v>14.65</v>
      </c>
      <c r="AP29" s="2">
        <v>14.65</v>
      </c>
    </row>
    <row r="30" spans="1:42">
      <c r="C30" s="3">
        <f t="shared" si="3"/>
        <v>15.008156606851539</v>
      </c>
      <c r="D30" s="3">
        <f>SUM(D29)</f>
        <v>21.15</v>
      </c>
      <c r="E30" s="3"/>
      <c r="F30" s="3">
        <f>SUM(F29)</f>
        <v>18.39</v>
      </c>
      <c r="G30" s="3"/>
      <c r="H30">
        <f>SUM(H29)</f>
        <v>17.72</v>
      </c>
      <c r="I30" s="3"/>
      <c r="J30">
        <f>SUM(J29)</f>
        <v>17.72</v>
      </c>
      <c r="K30" s="3"/>
      <c r="L30">
        <f>SUM(L29)</f>
        <v>17.170000000000002</v>
      </c>
      <c r="M30" s="3"/>
      <c r="N30">
        <f>SUM(N29)</f>
        <v>16.87</v>
      </c>
      <c r="O30" s="3"/>
      <c r="P30">
        <f>SUM(P29)</f>
        <v>17.09</v>
      </c>
      <c r="Q30" s="3"/>
      <c r="R30" s="3">
        <f>SUM(R29)</f>
        <v>16.297999999999998</v>
      </c>
      <c r="S30" s="3"/>
      <c r="T30" s="3">
        <f>SUM(T29)</f>
        <v>16.3</v>
      </c>
      <c r="V30" s="3">
        <f>SUM(V29)</f>
        <v>16.3</v>
      </c>
      <c r="X30">
        <f>SUM(X29)</f>
        <v>15.96</v>
      </c>
      <c r="Z30">
        <f>SUM(Z29)</f>
        <v>15.96</v>
      </c>
      <c r="AB30">
        <f>SUM(AB29)</f>
        <v>15.57</v>
      </c>
      <c r="AD30">
        <f>SUM(AD29)</f>
        <v>15.57</v>
      </c>
      <c r="AF30">
        <f>SUM(AF29)</f>
        <v>15.57</v>
      </c>
      <c r="AH30">
        <f>SUM(AH29)</f>
        <v>15.57</v>
      </c>
      <c r="AJ30">
        <f>SUM(AJ29)</f>
        <v>14.82</v>
      </c>
      <c r="AL30">
        <f>SUM(AL29)</f>
        <v>14.82</v>
      </c>
      <c r="AN30">
        <f>SUM(AN29)</f>
        <v>14.65</v>
      </c>
      <c r="AP30">
        <f>SUM(AP29)</f>
        <v>14.65</v>
      </c>
    </row>
    <row r="32" spans="1:42">
      <c r="A32" s="1" t="s">
        <v>13</v>
      </c>
      <c r="B32" s="17"/>
      <c r="C32" s="3">
        <f>(D32-F32)/F32*100</f>
        <v>6.2737941665772716</v>
      </c>
      <c r="D32" s="10">
        <f>D11+D17+D26+D30</f>
        <v>3849.46</v>
      </c>
      <c r="E32" s="3"/>
      <c r="F32" s="10">
        <f>F11+F17+F26+F30</f>
        <v>3622.2100003</v>
      </c>
      <c r="G32" s="3"/>
      <c r="H32" s="10">
        <f>H11+H17+H26+H30</f>
        <v>3527.8400003000002</v>
      </c>
      <c r="I32" s="3"/>
      <c r="J32" s="10">
        <f>J11+J17+J26+J30</f>
        <v>3506.6200002999999</v>
      </c>
      <c r="K32" s="3"/>
      <c r="L32" s="10">
        <f>L11+L17+L26+L30</f>
        <v>3489.9000002000002</v>
      </c>
      <c r="M32" s="3"/>
      <c r="N32" s="10">
        <f>N11+N17+N26+N30</f>
        <v>3373.9300002</v>
      </c>
      <c r="O32" s="3"/>
      <c r="P32" s="10">
        <f>P11+P17+P26+P30</f>
        <v>3248.9200002000002</v>
      </c>
      <c r="Q32" s="3"/>
      <c r="R32" s="10">
        <f>R11+R17+R26+R30</f>
        <v>3258.9880001000001</v>
      </c>
      <c r="S32" s="3"/>
      <c r="T32" s="10">
        <f>T11+T17+T26+T30</f>
        <v>3165.9500000999997</v>
      </c>
      <c r="V32" s="10">
        <f>V11+V17+V26+V30</f>
        <v>3195.1700000999999</v>
      </c>
      <c r="X32" s="10">
        <f>X11+X17+X26+X30</f>
        <v>3129.1488000999998</v>
      </c>
      <c r="Z32" s="10">
        <f>Z11+Z17+Z26+Z30</f>
        <v>3103.9340001</v>
      </c>
      <c r="AB32" s="10">
        <f>AB11+AB17+AB26+AB30</f>
        <v>3033.0488000999999</v>
      </c>
      <c r="AD32" s="10">
        <f>AD11+AD17+AD26+AD30</f>
        <v>2968.2876001</v>
      </c>
      <c r="AF32" s="10">
        <f>AF11+AF17+AF26+AF30</f>
        <v>2845.5392000999996</v>
      </c>
      <c r="AH32" s="10">
        <f>AH11+AH17+AH26+AH30</f>
        <v>2761.7988001000003</v>
      </c>
      <c r="AJ32" s="10">
        <f>AJ11+AJ17+AJ26+AJ30</f>
        <v>2701.1444000000001</v>
      </c>
      <c r="AL32" s="10">
        <f>AL11+AL17+AL26+AL30</f>
        <v>2689.0684000000001</v>
      </c>
      <c r="AN32" s="10">
        <f>AN11+AN17+AN26+AN30</f>
        <v>2668.4448000000002</v>
      </c>
      <c r="AP32" s="10">
        <f>AP11+AP17+AP26+AP30</f>
        <v>2653.7616000000003</v>
      </c>
    </row>
    <row r="33" spans="1:42">
      <c r="C33" s="13"/>
      <c r="D33" s="13"/>
      <c r="E33" s="13"/>
      <c r="F33" s="13"/>
      <c r="G33" s="13"/>
      <c r="I33" s="13"/>
      <c r="K33" s="13"/>
      <c r="M33" s="13"/>
      <c r="O33" s="13"/>
      <c r="Q33" s="13"/>
      <c r="S33" s="13"/>
    </row>
    <row r="34" spans="1:42">
      <c r="A34" s="1" t="s">
        <v>14</v>
      </c>
      <c r="B34" s="16"/>
      <c r="C34" s="3">
        <f>(D34-F34)/F34*100</f>
        <v>6.2737941665772761</v>
      </c>
      <c r="D34" s="10">
        <f>D32*12</f>
        <v>46193.520000000004</v>
      </c>
      <c r="E34" s="3"/>
      <c r="F34" s="10">
        <f>F32*12</f>
        <v>43466.520003600002</v>
      </c>
      <c r="G34" s="3"/>
      <c r="H34" s="10">
        <f>H32*12</f>
        <v>42334.0800036</v>
      </c>
      <c r="I34" s="3"/>
      <c r="J34" s="10">
        <f>J32*12</f>
        <v>42079.440003600001</v>
      </c>
      <c r="K34" s="3"/>
      <c r="L34" s="10">
        <f>L32*12</f>
        <v>41878.800002400007</v>
      </c>
      <c r="M34" s="3"/>
      <c r="N34" s="10">
        <f>N32*12</f>
        <v>40487.1600024</v>
      </c>
      <c r="O34" s="3"/>
      <c r="P34" s="10">
        <f>P32*12</f>
        <v>38987.040002400005</v>
      </c>
      <c r="Q34" s="3"/>
      <c r="R34" s="10">
        <f>R32*12</f>
        <v>39107.856001200002</v>
      </c>
      <c r="S34" s="3"/>
      <c r="T34" s="10">
        <f>T32*12</f>
        <v>37991.400001199996</v>
      </c>
      <c r="V34" s="10">
        <f>V32*12</f>
        <v>38342.040001200003</v>
      </c>
      <c r="X34" s="10">
        <f>X32*12</f>
        <v>37549.785601199997</v>
      </c>
      <c r="Z34" s="10">
        <f>Z32*12</f>
        <v>37247.208001200001</v>
      </c>
      <c r="AB34" s="10">
        <f>AB32*12</f>
        <v>36396.5856012</v>
      </c>
      <c r="AD34" s="10">
        <f>AD32*12</f>
        <v>35619.451201199998</v>
      </c>
      <c r="AF34" s="10">
        <f>AF32*12</f>
        <v>34146.470401199993</v>
      </c>
      <c r="AH34" s="10">
        <f>AH32*12</f>
        <v>33141.5856012</v>
      </c>
      <c r="AJ34" s="10">
        <f>AJ32*12</f>
        <v>32413.732800000002</v>
      </c>
      <c r="AL34" s="10">
        <f>AL32*12</f>
        <v>32268.820800000001</v>
      </c>
      <c r="AN34" s="10">
        <f>AN32*12</f>
        <v>32021.337600000003</v>
      </c>
      <c r="AP34" s="10">
        <f>AP32*12</f>
        <v>31845.139200000005</v>
      </c>
    </row>
    <row r="35" spans="1:42">
      <c r="C35" s="13"/>
      <c r="D35" s="13"/>
      <c r="E35" s="13"/>
      <c r="F35" s="13"/>
      <c r="G35" s="13"/>
      <c r="I35" s="13"/>
      <c r="K35" s="13"/>
      <c r="M35" s="13"/>
      <c r="O35" s="13"/>
      <c r="Q35" s="13"/>
      <c r="S35" s="13"/>
    </row>
    <row r="36" spans="1:42">
      <c r="A36" s="6" t="s">
        <v>34</v>
      </c>
      <c r="C36" s="3">
        <f>(D36-F36)/F36*100</f>
        <v>0</v>
      </c>
      <c r="D36" s="10">
        <v>1681.75</v>
      </c>
      <c r="E36" s="3"/>
      <c r="F36" s="10">
        <v>1681.75</v>
      </c>
      <c r="G36" s="3"/>
      <c r="H36" s="10">
        <v>1681.75</v>
      </c>
      <c r="I36" s="3"/>
      <c r="J36" s="10">
        <v>1681.75</v>
      </c>
      <c r="K36" s="3"/>
      <c r="L36" s="10">
        <v>1681.75</v>
      </c>
      <c r="M36" s="3"/>
      <c r="N36" s="10">
        <v>1681.75</v>
      </c>
      <c r="O36" s="3"/>
      <c r="P36" s="10">
        <v>1681.75</v>
      </c>
      <c r="Q36" s="3"/>
      <c r="R36" s="10">
        <v>1681.75</v>
      </c>
      <c r="S36" s="3"/>
      <c r="T36" s="10">
        <v>1681.75</v>
      </c>
      <c r="V36" s="10">
        <v>1681.75</v>
      </c>
      <c r="X36" s="10">
        <v>1681.75</v>
      </c>
      <c r="Z36" s="10">
        <v>1681.75</v>
      </c>
      <c r="AB36" s="10">
        <v>1681.75</v>
      </c>
      <c r="AD36" s="10">
        <v>1681.75</v>
      </c>
      <c r="AF36" s="10">
        <v>1681.75</v>
      </c>
      <c r="AH36" s="10">
        <v>1681.75</v>
      </c>
      <c r="AJ36" s="10">
        <v>1681.75</v>
      </c>
      <c r="AL36" s="10">
        <v>1681.75</v>
      </c>
      <c r="AN36" s="10">
        <v>1681.75</v>
      </c>
      <c r="AP36" s="10">
        <v>1681.75</v>
      </c>
    </row>
    <row r="37" spans="1:42">
      <c r="C37" s="13"/>
      <c r="D37" s="13"/>
      <c r="E37" s="13"/>
      <c r="F37" s="13"/>
      <c r="G37" s="13"/>
      <c r="I37" s="13"/>
      <c r="K37" s="13"/>
      <c r="M37" s="13"/>
      <c r="O37" s="13"/>
      <c r="Q37" s="13"/>
      <c r="S37" s="13"/>
    </row>
    <row r="38" spans="1:42">
      <c r="A38" s="1" t="s">
        <v>15</v>
      </c>
      <c r="B38" s="15"/>
      <c r="C38" s="3">
        <f>(D38-F38)/F38*100</f>
        <v>6.2737941665772814</v>
      </c>
      <c r="D38" s="3">
        <f>D34/D36</f>
        <v>27.467530845845104</v>
      </c>
      <c r="E38" s="3"/>
      <c r="F38" s="3">
        <f>F34/F36</f>
        <v>25.846005651018285</v>
      </c>
      <c r="G38" s="3"/>
      <c r="H38" s="3">
        <f>H34/H36</f>
        <v>25.172635649531738</v>
      </c>
      <c r="I38" s="3"/>
      <c r="J38" s="3">
        <f>J34/J36</f>
        <v>25.021221943570687</v>
      </c>
      <c r="K38" s="3"/>
      <c r="L38" s="3">
        <f>L34/L36</f>
        <v>24.901917646737033</v>
      </c>
      <c r="M38" s="3"/>
      <c r="N38" s="3">
        <f>N34/N36</f>
        <v>24.074422478013975</v>
      </c>
      <c r="O38" s="3"/>
      <c r="P38" s="3">
        <f>P34/P36</f>
        <v>23.182423072632677</v>
      </c>
      <c r="Q38" s="3"/>
      <c r="R38" s="3">
        <f>R34/R36</f>
        <v>23.25426252486993</v>
      </c>
      <c r="S38" s="3"/>
      <c r="T38" s="3">
        <f>T34/T36</f>
        <v>22.590396908696295</v>
      </c>
      <c r="V38" s="3">
        <f>V34/V36</f>
        <v>22.798894009930134</v>
      </c>
      <c r="X38" s="3">
        <f>X34/X36</f>
        <v>22.327804727932211</v>
      </c>
      <c r="Z38" s="3">
        <f>Z34/Z36</f>
        <v>22.1478864285417</v>
      </c>
      <c r="AB38" s="3">
        <f>AB34/AB36</f>
        <v>21.642090442217928</v>
      </c>
      <c r="AD38" s="3">
        <f>AD34/AD36</f>
        <v>21.179991794975471</v>
      </c>
      <c r="AF38" s="3">
        <f>AF34/AF36</f>
        <v>20.304129865437783</v>
      </c>
      <c r="AH38" s="3">
        <f>AH34/AH36</f>
        <v>19.706606571250187</v>
      </c>
      <c r="AJ38" s="3">
        <f>AJ34/AJ36</f>
        <v>19.27381168425747</v>
      </c>
      <c r="AL38" s="3">
        <f>AL34/AL36</f>
        <v>19.187644299093208</v>
      </c>
      <c r="AN38" s="3">
        <f>AN34/AN36</f>
        <v>19.040486160249742</v>
      </c>
      <c r="AP38" s="3">
        <f>AP34/AP36</f>
        <v>18.93571529656608</v>
      </c>
    </row>
    <row r="39" spans="1:42">
      <c r="C39" s="13"/>
      <c r="D39" s="13"/>
      <c r="E39" s="13"/>
      <c r="F39" s="13"/>
      <c r="G39" s="13"/>
      <c r="I39" s="13"/>
      <c r="K39" s="13"/>
      <c r="M39" s="13"/>
      <c r="O39" s="13"/>
      <c r="Q39" s="13"/>
      <c r="S39" s="13"/>
    </row>
    <row r="40" spans="1:42">
      <c r="A40" t="s">
        <v>16</v>
      </c>
      <c r="B40" s="13"/>
      <c r="C40" s="3">
        <f>(D40-F40)/F40*100</f>
        <v>6.2737941665772707</v>
      </c>
      <c r="D40" s="13">
        <f>D38/$AP$38*100</f>
        <v>145.05673757582443</v>
      </c>
      <c r="E40" s="3"/>
      <c r="F40" s="13">
        <f>F38/$AP$38*100</f>
        <v>136.49342127416418</v>
      </c>
      <c r="G40" s="3"/>
      <c r="H40" s="13">
        <f>H38/$AP$38*100</f>
        <v>132.9373369597329</v>
      </c>
      <c r="I40" s="3"/>
      <c r="J40" s="13">
        <f>J38/$AP$38*100</f>
        <v>132.13771728025606</v>
      </c>
      <c r="K40" s="3"/>
      <c r="L40" s="13">
        <f>L38/$AP$38*100</f>
        <v>131.50766821706966</v>
      </c>
      <c r="M40" s="3"/>
      <c r="N40" s="13">
        <f>N38/$AP$38*100</f>
        <v>127.1376449263566</v>
      </c>
      <c r="O40" s="3"/>
      <c r="P40" s="13">
        <f>P38/$AP$38*100</f>
        <v>122.42697310112558</v>
      </c>
      <c r="Q40" s="3"/>
      <c r="R40" s="13">
        <f>R38/$AP$38*100</f>
        <v>122.80635909796871</v>
      </c>
      <c r="S40" s="3"/>
      <c r="T40" s="13">
        <f>T38/$AP$38*100</f>
        <v>119.30046768707479</v>
      </c>
      <c r="V40" s="13">
        <f>V38/$AP$38*100</f>
        <v>120.40154624665607</v>
      </c>
      <c r="X40" s="13">
        <f>X38/$AP$38*100</f>
        <v>117.91371161976265</v>
      </c>
      <c r="Z40" s="13">
        <f>Z38/$AP$38*100</f>
        <v>116.96355844850569</v>
      </c>
      <c r="AB40" s="13">
        <f>AB38/$AP$38*100</f>
        <v>114.29243682250882</v>
      </c>
      <c r="AD40" s="13">
        <f>AD38/$AP$38*100</f>
        <v>111.85208196923189</v>
      </c>
      <c r="AF40" s="13">
        <f>AF38/$AP$38*100</f>
        <v>107.22663256940635</v>
      </c>
      <c r="AH40" s="13">
        <f>AH38/$AP$38*100</f>
        <v>104.07109666896982</v>
      </c>
      <c r="AJ40" s="13">
        <f>AJ38/$AP$38*100</f>
        <v>101.78549572802621</v>
      </c>
      <c r="AL40" s="13">
        <f>AL38/$AP$38*100</f>
        <v>101.33044354850864</v>
      </c>
      <c r="AN40" s="13">
        <f>AN38/$AP$38*100</f>
        <v>100.55329762854358</v>
      </c>
      <c r="AP40" s="13">
        <v>100</v>
      </c>
    </row>
    <row r="43" spans="1:42">
      <c r="A43" s="12" t="s">
        <v>47</v>
      </c>
    </row>
    <row r="44" spans="1:42">
      <c r="A44" s="12" t="s">
        <v>32</v>
      </c>
    </row>
    <row r="45" spans="1:42">
      <c r="A45" s="12" t="s">
        <v>49</v>
      </c>
    </row>
    <row r="46" spans="1:42">
      <c r="A46" s="12" t="s">
        <v>50</v>
      </c>
    </row>
    <row r="47" spans="1:42">
      <c r="A47" s="12" t="s">
        <v>44</v>
      </c>
    </row>
    <row r="48" spans="1:42">
      <c r="A48" s="12"/>
    </row>
    <row r="49" spans="1:1">
      <c r="A49" s="12"/>
    </row>
  </sheetData>
  <phoneticPr fontId="0" type="noConversion"/>
  <pageMargins left="0.74803149606299213" right="0.74803149606299213" top="0.98425196850393704" bottom="0.98425196850393704" header="0.171875" footer="0.51181102362204722"/>
  <pageSetup paperSize="9" scale="52" orientation="landscape" horizontalDpi="300" verticalDpi="300" r:id="rId1"/>
  <headerFooter alignWithMargins="0">
    <oddHeader>&amp;L&amp;G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49"/>
  <sheetViews>
    <sheetView tabSelected="1" view="pageLayout" zoomScaleNormal="100" workbookViewId="0">
      <selection activeCell="H2" sqref="H2"/>
    </sheetView>
  </sheetViews>
  <sheetFormatPr defaultColWidth="2" defaultRowHeight="12.75"/>
  <cols>
    <col min="1" max="1" width="28.140625" customWidth="1"/>
    <col min="2" max="2" width="3.28515625" customWidth="1"/>
    <col min="3" max="3" width="5.5703125" bestFit="1" customWidth="1"/>
    <col min="4" max="4" width="9.140625" bestFit="1" customWidth="1"/>
    <col min="5" max="5" width="1.7109375" customWidth="1"/>
    <col min="6" max="6" width="9.140625" customWidth="1"/>
    <col min="7" max="7" width="1.7109375" customWidth="1"/>
    <col min="8" max="8" width="9.140625" customWidth="1"/>
    <col min="9" max="9" width="1.7109375" customWidth="1"/>
    <col min="10" max="10" width="9.140625" customWidth="1"/>
    <col min="11" max="11" width="1.7109375" customWidth="1"/>
    <col min="12" max="12" width="9.140625" customWidth="1"/>
    <col min="13" max="13" width="1.7109375" customWidth="1"/>
    <col min="14" max="14" width="9.140625" customWidth="1"/>
    <col min="15" max="15" width="1.7109375" customWidth="1"/>
    <col min="16" max="16" width="9.140625" customWidth="1"/>
    <col min="18" max="18" width="9.140625" customWidth="1"/>
    <col min="19" max="19" width="1.7109375" customWidth="1"/>
    <col min="20" max="20" width="9.140625" bestFit="1" customWidth="1"/>
    <col min="21" max="21" width="1.7109375" customWidth="1"/>
    <col min="22" max="22" width="9.140625" customWidth="1"/>
    <col min="23" max="23" width="1.7109375" customWidth="1"/>
    <col min="24" max="24" width="9.140625" bestFit="1" customWidth="1"/>
    <col min="25" max="25" width="1.7109375" customWidth="1"/>
    <col min="26" max="26" width="9.140625" customWidth="1"/>
    <col min="27" max="27" width="1.7109375" customWidth="1"/>
    <col min="28" max="28" width="9.140625" customWidth="1"/>
    <col min="29" max="29" width="1.7109375" customWidth="1"/>
    <col min="30" max="30" width="9.140625" bestFit="1" customWidth="1"/>
    <col min="31" max="31" width="1.7109375" customWidth="1"/>
    <col min="32" max="32" width="8.85546875" customWidth="1"/>
    <col min="33" max="33" width="1.7109375" customWidth="1"/>
    <col min="34" max="34" width="9" customWidth="1"/>
    <col min="35" max="35" width="1.7109375" customWidth="1"/>
    <col min="36" max="36" width="9" customWidth="1"/>
    <col min="37" max="37" width="1.7109375" customWidth="1"/>
    <col min="38" max="38" width="9.140625" customWidth="1"/>
    <col min="39" max="39" width="1.7109375" customWidth="1"/>
    <col min="40" max="40" width="9.140625" customWidth="1"/>
    <col min="41" max="41" width="1.7109375" customWidth="1"/>
    <col min="42" max="42" width="9.28515625" customWidth="1"/>
  </cols>
  <sheetData>
    <row r="1" spans="1:42" ht="20.25">
      <c r="A1" s="7" t="str">
        <f>berekening1laag!A1</f>
        <v>LOONKOSTENBEREKENING PER 1 JANUARI 2023</v>
      </c>
    </row>
    <row r="2" spans="1:42" ht="12.75" customHeight="1"/>
    <row r="3" spans="1:42">
      <c r="A3" s="1"/>
      <c r="C3" s="4"/>
      <c r="D3" s="4"/>
      <c r="E3" s="4"/>
      <c r="F3" s="4"/>
      <c r="G3" s="4"/>
      <c r="H3" s="4"/>
      <c r="I3" s="4"/>
      <c r="J3" s="4"/>
      <c r="K3" s="4"/>
      <c r="L3" s="4"/>
      <c r="M3" s="4"/>
      <c r="N3" s="4"/>
      <c r="O3" s="4"/>
      <c r="P3" s="4"/>
      <c r="Q3" s="4"/>
      <c r="R3" s="4"/>
      <c r="S3" s="4"/>
    </row>
    <row r="4" spans="1:42" ht="20.25">
      <c r="A4" s="7" t="s">
        <v>46</v>
      </c>
      <c r="C4" s="14" t="s">
        <v>21</v>
      </c>
      <c r="D4" s="9" t="s">
        <v>51</v>
      </c>
      <c r="E4" s="14"/>
      <c r="F4" s="9" t="s">
        <v>40</v>
      </c>
      <c r="G4" s="14"/>
      <c r="H4" s="9" t="s">
        <v>39</v>
      </c>
      <c r="I4" s="14"/>
      <c r="J4" s="9" t="s">
        <v>38</v>
      </c>
      <c r="K4" s="14"/>
      <c r="L4" s="9" t="s">
        <v>37</v>
      </c>
      <c r="M4" s="14"/>
      <c r="N4" s="9" t="s">
        <v>36</v>
      </c>
      <c r="O4" s="14"/>
      <c r="P4" s="9" t="s">
        <v>35</v>
      </c>
      <c r="Q4" s="14"/>
      <c r="R4" s="9" t="s">
        <v>33</v>
      </c>
      <c r="S4" s="14"/>
      <c r="T4" s="9" t="s">
        <v>30</v>
      </c>
      <c r="V4" s="9" t="s">
        <v>29</v>
      </c>
      <c r="X4" s="9" t="s">
        <v>28</v>
      </c>
      <c r="Z4" s="9" t="s">
        <v>27</v>
      </c>
      <c r="AB4" s="9" t="s">
        <v>26</v>
      </c>
      <c r="AD4" s="9" t="s">
        <v>25</v>
      </c>
      <c r="AF4" s="9" t="s">
        <v>24</v>
      </c>
      <c r="AH4" s="9" t="s">
        <v>22</v>
      </c>
      <c r="AJ4" s="9" t="s">
        <v>3</v>
      </c>
      <c r="AL4" s="9" t="s">
        <v>1</v>
      </c>
      <c r="AN4" s="9" t="s">
        <v>2</v>
      </c>
      <c r="AP4" s="9" t="s">
        <v>12</v>
      </c>
    </row>
    <row r="5" spans="1:42">
      <c r="H5" s="11"/>
      <c r="J5" s="11"/>
      <c r="L5" s="11"/>
      <c r="N5" s="11"/>
      <c r="P5" s="11"/>
      <c r="R5" s="11"/>
      <c r="T5" s="11"/>
      <c r="V5" s="11"/>
      <c r="X5" s="11"/>
      <c r="Z5" s="11"/>
      <c r="AB5" s="11"/>
      <c r="AD5" s="11"/>
      <c r="AF5" s="11"/>
      <c r="AH5" s="11"/>
      <c r="AJ5" s="11"/>
      <c r="AL5" s="11"/>
      <c r="AN5" s="11"/>
      <c r="AP5" s="11"/>
    </row>
    <row r="6" spans="1:42">
      <c r="A6" s="8" t="s">
        <v>4</v>
      </c>
    </row>
    <row r="7" spans="1:42">
      <c r="A7" s="6" t="s">
        <v>19</v>
      </c>
      <c r="B7" s="15"/>
      <c r="C7" s="3">
        <f>(D7-F7)/F7*100</f>
        <v>6.3476131818665529</v>
      </c>
      <c r="D7" s="3">
        <v>2797.24</v>
      </c>
      <c r="E7" s="3"/>
      <c r="F7" s="10">
        <v>2630.28</v>
      </c>
      <c r="G7" s="3"/>
      <c r="H7" s="10">
        <v>2540.3200000000002</v>
      </c>
      <c r="I7" s="3"/>
      <c r="J7" s="10">
        <v>2540.3200000000002</v>
      </c>
      <c r="K7" s="3"/>
      <c r="L7" s="10">
        <v>2515.17</v>
      </c>
      <c r="M7" s="3"/>
      <c r="N7" s="10">
        <v>2445.71</v>
      </c>
      <c r="O7" s="3"/>
      <c r="P7" s="10">
        <v>2368.6999999999998</v>
      </c>
      <c r="Q7" s="3"/>
      <c r="R7" s="10">
        <v>2351.0500000000002</v>
      </c>
      <c r="S7" s="3"/>
      <c r="T7" s="10">
        <v>2290.1799999999998</v>
      </c>
      <c r="V7" s="10">
        <v>2273.1799999999998</v>
      </c>
      <c r="X7" s="10">
        <v>2250.66</v>
      </c>
      <c r="Z7" s="10">
        <v>2238.35</v>
      </c>
      <c r="AB7" s="10">
        <v>2206.2199999999998</v>
      </c>
      <c r="AD7" s="10">
        <v>2176.83</v>
      </c>
      <c r="AF7" s="10">
        <v>2102.35</v>
      </c>
      <c r="AH7" s="10">
        <v>2037.47</v>
      </c>
      <c r="AJ7" s="10">
        <v>1983.56</v>
      </c>
      <c r="AL7" s="10">
        <v>1965.86</v>
      </c>
      <c r="AN7" s="10">
        <v>1936.69</v>
      </c>
      <c r="AP7" s="10">
        <v>1930.9</v>
      </c>
    </row>
    <row r="8" spans="1:42">
      <c r="A8" s="6" t="s">
        <v>17</v>
      </c>
      <c r="B8" s="15"/>
      <c r="C8" s="3">
        <f t="shared" ref="C8:C40" si="0">(D8-F8)/F8*100</f>
        <v>5.9235325794291942</v>
      </c>
      <c r="D8" s="3">
        <v>19.670000000000002</v>
      </c>
      <c r="E8" s="3"/>
      <c r="F8" s="3">
        <v>18.57</v>
      </c>
      <c r="G8" s="3"/>
      <c r="H8" s="10">
        <v>17.899999999999999</v>
      </c>
      <c r="I8" s="3"/>
      <c r="J8" s="10">
        <v>17.899999999999999</v>
      </c>
      <c r="K8" s="3"/>
      <c r="L8" s="10">
        <v>17.52</v>
      </c>
      <c r="M8" s="3"/>
      <c r="N8" s="10">
        <v>17.18</v>
      </c>
      <c r="O8" s="3"/>
      <c r="P8" s="10">
        <v>17.09</v>
      </c>
      <c r="Q8" s="3"/>
      <c r="R8" s="10">
        <v>16.96</v>
      </c>
      <c r="S8" s="3"/>
      <c r="T8" s="10">
        <v>16.7</v>
      </c>
      <c r="V8" s="10">
        <v>16.7</v>
      </c>
      <c r="X8" s="10">
        <v>16.309999999999999</v>
      </c>
      <c r="Z8" s="10">
        <v>16.309999999999999</v>
      </c>
      <c r="AB8" s="10">
        <v>15.91</v>
      </c>
      <c r="AD8" s="10">
        <v>15.91</v>
      </c>
      <c r="AF8" s="10">
        <v>15.91</v>
      </c>
      <c r="AH8" s="10">
        <v>15.91</v>
      </c>
      <c r="AJ8" s="10">
        <v>15.17</v>
      </c>
      <c r="AL8" s="10">
        <v>15.17</v>
      </c>
      <c r="AN8" s="10">
        <v>15.17</v>
      </c>
      <c r="AP8" s="10">
        <v>15.17</v>
      </c>
    </row>
    <row r="9" spans="1:42">
      <c r="A9" s="6" t="s">
        <v>18</v>
      </c>
      <c r="B9" s="15"/>
      <c r="C9" s="3">
        <f t="shared" si="0"/>
        <v>6.0073092736409217</v>
      </c>
      <c r="D9" s="3">
        <v>46.41</v>
      </c>
      <c r="E9" s="3"/>
      <c r="F9" s="3">
        <v>43.78</v>
      </c>
      <c r="G9" s="3"/>
      <c r="H9" s="10">
        <v>42.16</v>
      </c>
      <c r="I9" s="3"/>
      <c r="J9" s="10">
        <v>42.16</v>
      </c>
      <c r="K9" s="3"/>
      <c r="L9" s="10">
        <v>41.31</v>
      </c>
      <c r="M9" s="3"/>
      <c r="N9" s="10">
        <v>40.479999999999997</v>
      </c>
      <c r="O9" s="3"/>
      <c r="P9" s="10">
        <v>40.26</v>
      </c>
      <c r="Q9" s="3"/>
      <c r="R9" s="10">
        <v>39.96</v>
      </c>
      <c r="S9" s="3"/>
      <c r="T9" s="10">
        <v>39.35</v>
      </c>
      <c r="V9" s="10">
        <v>39.35</v>
      </c>
      <c r="X9" s="10">
        <v>38.39</v>
      </c>
      <c r="Z9" s="10">
        <v>38.39</v>
      </c>
      <c r="AB9" s="10">
        <v>37.479999999999997</v>
      </c>
      <c r="AD9" s="10">
        <v>37.479999999999997</v>
      </c>
      <c r="AF9" s="10">
        <v>37.479999999999997</v>
      </c>
      <c r="AH9" s="10">
        <v>37.479999999999997</v>
      </c>
      <c r="AJ9" s="10">
        <v>35.700000000000003</v>
      </c>
      <c r="AL9" s="10">
        <v>35.700000000000003</v>
      </c>
      <c r="AN9" s="10">
        <v>35.700000000000003</v>
      </c>
      <c r="AP9" s="10">
        <v>35.700000000000003</v>
      </c>
    </row>
    <row r="10" spans="1:42">
      <c r="A10" t="s">
        <v>0</v>
      </c>
      <c r="B10" s="15"/>
      <c r="C10" s="5">
        <f t="shared" si="0"/>
        <v>6.3413954783900452</v>
      </c>
      <c r="D10" s="5">
        <v>229.07</v>
      </c>
      <c r="E10" s="5"/>
      <c r="F10" s="5">
        <v>215.41</v>
      </c>
      <c r="G10" s="5"/>
      <c r="H10" s="5">
        <v>208.03</v>
      </c>
      <c r="I10" s="5"/>
      <c r="J10" s="5">
        <v>208.03</v>
      </c>
      <c r="K10" s="5"/>
      <c r="L10" s="5">
        <v>205.92</v>
      </c>
      <c r="M10" s="5"/>
      <c r="N10" s="5">
        <v>200.27</v>
      </c>
      <c r="O10" s="5"/>
      <c r="P10" s="5">
        <v>194.08</v>
      </c>
      <c r="Q10" s="5"/>
      <c r="R10" s="5">
        <v>192.64</v>
      </c>
      <c r="S10" s="5"/>
      <c r="T10" s="5">
        <v>187.7</v>
      </c>
      <c r="V10" s="5">
        <v>186.34</v>
      </c>
      <c r="X10" s="5">
        <f>(X7+X8+X9)*8/100</f>
        <v>184.42879999999997</v>
      </c>
      <c r="Z10" s="5">
        <f>(Z7+Z8+Z9)*8/100</f>
        <v>183.44399999999999</v>
      </c>
      <c r="AB10" s="5">
        <f>(AB7+AB8+AB9)*8/100</f>
        <v>180.76879999999997</v>
      </c>
      <c r="AD10" s="5">
        <f>(AD7+AD8+AD9)*8/100</f>
        <v>178.41759999999999</v>
      </c>
      <c r="AF10" s="5">
        <f>(AF7+AF8+AF9)*8/100</f>
        <v>172.45919999999998</v>
      </c>
      <c r="AH10" s="5">
        <f>(AH7+AH8+AH9)*8/100</f>
        <v>167.2688</v>
      </c>
      <c r="AJ10" s="5">
        <f>(AJ7+AJ8+AJ9)*8/100</f>
        <v>162.7544</v>
      </c>
      <c r="AL10" s="5">
        <f>(AL7+AL8+AL9)*8/100</f>
        <v>161.33840000000001</v>
      </c>
      <c r="AN10" s="5">
        <f>(AN7+AN8+AN9)*8/100</f>
        <v>159.00480000000002</v>
      </c>
      <c r="AP10" s="5">
        <f>(AP7+AP8+AP9)*8/100</f>
        <v>158.54160000000002</v>
      </c>
    </row>
    <row r="11" spans="1:42">
      <c r="B11" s="15"/>
      <c r="C11" s="3">
        <f t="shared" si="0"/>
        <v>6.3393213298303817</v>
      </c>
      <c r="D11" s="3">
        <f>SUM(D7:D10)</f>
        <v>3092.39</v>
      </c>
      <c r="E11" s="3"/>
      <c r="F11" s="3">
        <f>SUM(F7:F10)</f>
        <v>2908.0400000000004</v>
      </c>
      <c r="G11" s="3"/>
      <c r="H11" s="10">
        <f>SUM(H7:H10)</f>
        <v>2808.4100000000003</v>
      </c>
      <c r="I11" s="3"/>
      <c r="J11" s="10">
        <f>SUM(J7:J10)</f>
        <v>2808.4100000000003</v>
      </c>
      <c r="K11" s="3"/>
      <c r="L11" s="10">
        <f>SUM(L7:L10)</f>
        <v>2779.92</v>
      </c>
      <c r="M11" s="3"/>
      <c r="N11" s="10">
        <f>SUM(N7:N10)</f>
        <v>2703.64</v>
      </c>
      <c r="O11" s="3"/>
      <c r="P11" s="10">
        <f>SUM(P7:P10)</f>
        <v>2620.13</v>
      </c>
      <c r="Q11" s="3"/>
      <c r="R11" s="10">
        <f>SUM(R7:R10)</f>
        <v>2600.61</v>
      </c>
      <c r="S11" s="3"/>
      <c r="T11" s="10">
        <f>SUM(T7:T10)</f>
        <v>2533.9299999999994</v>
      </c>
      <c r="V11" s="10">
        <f>SUM(V7:V10)</f>
        <v>2515.5699999999997</v>
      </c>
      <c r="X11" s="10">
        <f>SUM(X7:X10)</f>
        <v>2489.7887999999998</v>
      </c>
      <c r="Z11" s="10">
        <f>SUM(Z7:Z10)</f>
        <v>2476.4939999999997</v>
      </c>
      <c r="AB11" s="10">
        <f>SUM(AB7:AB10)</f>
        <v>2440.3787999999995</v>
      </c>
      <c r="AD11" s="10">
        <f>SUM(AD7:AD10)</f>
        <v>2408.6376</v>
      </c>
      <c r="AF11" s="10">
        <f>SUM(AF7:AF10)</f>
        <v>2328.1991999999996</v>
      </c>
      <c r="AH11" s="10">
        <f>SUM(AH7:AH10)</f>
        <v>2258.1288</v>
      </c>
      <c r="AJ11" s="10">
        <f>SUM(AJ7:AJ10)</f>
        <v>2197.1844000000001</v>
      </c>
      <c r="AL11" s="10">
        <f>SUM(AL7:AL10)</f>
        <v>2178.0684000000001</v>
      </c>
      <c r="AM11" s="10"/>
      <c r="AN11" s="10">
        <f>SUM(AN7:AN10)</f>
        <v>2146.5648000000001</v>
      </c>
      <c r="AP11" s="10">
        <f>SUM(AP7:AP10)</f>
        <v>2140.3116</v>
      </c>
    </row>
    <row r="12" spans="1:42">
      <c r="C12" s="3"/>
      <c r="D12" s="13"/>
      <c r="E12" s="13"/>
      <c r="F12" s="13"/>
      <c r="G12" s="13"/>
      <c r="I12" s="13"/>
      <c r="K12" s="13"/>
      <c r="M12" s="13"/>
      <c r="O12" s="13"/>
      <c r="Q12" s="13"/>
      <c r="S12" s="13"/>
    </row>
    <row r="13" spans="1:42">
      <c r="A13" s="8" t="s">
        <v>5</v>
      </c>
      <c r="C13" s="3"/>
      <c r="D13" s="13"/>
      <c r="E13" s="13"/>
      <c r="F13" s="13"/>
      <c r="G13" s="13"/>
      <c r="I13" s="13"/>
      <c r="K13" s="13"/>
      <c r="M13" s="13"/>
      <c r="O13" s="13"/>
      <c r="Q13" s="13"/>
      <c r="S13" s="13"/>
    </row>
    <row r="14" spans="1:42">
      <c r="A14" t="s">
        <v>20</v>
      </c>
      <c r="B14" s="15"/>
      <c r="C14" s="3">
        <f t="shared" si="0"/>
        <v>3.4933101968126294</v>
      </c>
      <c r="D14" s="3">
        <v>226.64</v>
      </c>
      <c r="E14" s="3"/>
      <c r="F14" s="3">
        <v>218.99</v>
      </c>
      <c r="G14" s="3"/>
      <c r="H14" s="3">
        <v>199.21</v>
      </c>
      <c r="I14" s="3"/>
      <c r="J14" s="3">
        <v>187.35</v>
      </c>
      <c r="K14" s="3"/>
      <c r="L14" s="3">
        <v>179.74</v>
      </c>
      <c r="M14" s="3"/>
      <c r="N14" s="3">
        <v>161.62</v>
      </c>
      <c r="O14" s="3"/>
      <c r="P14" s="3">
        <v>142.68</v>
      </c>
      <c r="Q14" s="3"/>
      <c r="R14" s="3">
        <v>140.47</v>
      </c>
      <c r="S14" s="3"/>
      <c r="T14" s="3">
        <v>132.9</v>
      </c>
      <c r="V14" s="3">
        <v>130.82</v>
      </c>
      <c r="X14" s="3">
        <v>135.30000000000001</v>
      </c>
      <c r="Z14" s="3">
        <v>134.86000000000001</v>
      </c>
      <c r="AB14" s="3">
        <v>122.5</v>
      </c>
      <c r="AD14">
        <v>120.81</v>
      </c>
      <c r="AF14">
        <v>116.31</v>
      </c>
      <c r="AH14">
        <v>97.03</v>
      </c>
      <c r="AJ14">
        <v>94.14</v>
      </c>
      <c r="AK14" s="15"/>
      <c r="AL14">
        <v>109.23</v>
      </c>
      <c r="AM14" s="15"/>
      <c r="AN14">
        <v>133.46</v>
      </c>
      <c r="AP14">
        <v>123.65</v>
      </c>
    </row>
    <row r="15" spans="1:42">
      <c r="A15" s="6" t="s">
        <v>31</v>
      </c>
      <c r="B15" s="15"/>
      <c r="C15" s="3">
        <v>0</v>
      </c>
      <c r="D15" s="3">
        <v>0</v>
      </c>
      <c r="E15" s="3"/>
      <c r="F15" s="3">
        <v>9.9999999999999995E-8</v>
      </c>
      <c r="G15" s="3"/>
      <c r="H15" s="3">
        <v>9.9999999999999995E-8</v>
      </c>
      <c r="I15" s="3"/>
      <c r="J15" s="3">
        <v>9.9999999999999995E-8</v>
      </c>
      <c r="K15" s="3"/>
      <c r="L15" s="3">
        <v>9.9999999999999995E-8</v>
      </c>
      <c r="M15" s="3"/>
      <c r="N15" s="3">
        <v>9.9999999999999995E-8</v>
      </c>
      <c r="O15" s="18"/>
      <c r="P15" s="3">
        <v>9.9999999999999995E-8</v>
      </c>
      <c r="Q15" s="3"/>
      <c r="R15" s="3">
        <v>13</v>
      </c>
      <c r="S15" s="13"/>
      <c r="T15">
        <v>12.67</v>
      </c>
      <c r="V15">
        <v>25.78</v>
      </c>
      <c r="X15">
        <v>25.52</v>
      </c>
      <c r="Z15">
        <v>25.38</v>
      </c>
      <c r="AB15">
        <v>25.01</v>
      </c>
      <c r="AD15">
        <v>24.69</v>
      </c>
      <c r="AF15">
        <v>23.86</v>
      </c>
      <c r="AH15">
        <v>23.15</v>
      </c>
      <c r="AJ15">
        <v>22.52</v>
      </c>
      <c r="AL15">
        <v>22.33</v>
      </c>
      <c r="AN15" s="3">
        <v>0</v>
      </c>
      <c r="AP15" s="3">
        <v>0</v>
      </c>
    </row>
    <row r="16" spans="1:42">
      <c r="A16" t="s">
        <v>6</v>
      </c>
      <c r="B16" s="15"/>
      <c r="C16" s="5">
        <v>0</v>
      </c>
      <c r="D16" s="5">
        <v>0</v>
      </c>
      <c r="E16" s="5"/>
      <c r="F16" s="5">
        <v>9.9999999999999995E-8</v>
      </c>
      <c r="G16" s="5"/>
      <c r="H16" s="5">
        <v>9.9999999999999995E-8</v>
      </c>
      <c r="I16" s="5"/>
      <c r="J16" s="5">
        <v>9.9999999999999995E-8</v>
      </c>
      <c r="K16" s="5"/>
      <c r="L16" s="5">
        <v>9.9999999999999995E-8</v>
      </c>
      <c r="M16" s="5"/>
      <c r="N16" s="5">
        <v>9.9999999999999995E-8</v>
      </c>
      <c r="O16" s="5"/>
      <c r="P16" s="5">
        <v>9.9999999999999995E-8</v>
      </c>
      <c r="Q16" s="5"/>
      <c r="R16" s="5">
        <v>9.9999999999999995E-8</v>
      </c>
      <c r="S16" s="5"/>
      <c r="T16" s="5">
        <v>9.9999999999999995E-8</v>
      </c>
      <c r="V16" s="5">
        <v>9.9999999999999995E-8</v>
      </c>
      <c r="X16" s="5">
        <v>9.9999999999999995E-8</v>
      </c>
      <c r="Z16" s="5">
        <v>9.9999999999999995E-8</v>
      </c>
      <c r="AB16" s="5">
        <v>9.9999999999999995E-8</v>
      </c>
      <c r="AD16" s="5">
        <v>9.9999999999999995E-8</v>
      </c>
      <c r="AF16" s="5">
        <v>9.9999999999999995E-8</v>
      </c>
      <c r="AH16" s="5">
        <v>9.9999999999999995E-8</v>
      </c>
      <c r="AJ16" s="5">
        <v>0</v>
      </c>
      <c r="AL16" s="2">
        <v>3.48</v>
      </c>
      <c r="AN16" s="2">
        <v>3.43</v>
      </c>
      <c r="AP16" s="2">
        <v>3.42</v>
      </c>
    </row>
    <row r="17" spans="1:42">
      <c r="B17" s="15"/>
      <c r="C17" s="3">
        <f t="shared" si="0"/>
        <v>3.4933101022938806</v>
      </c>
      <c r="D17" s="3">
        <f>SUM(D14:D16)</f>
        <v>226.64</v>
      </c>
      <c r="E17" s="3"/>
      <c r="F17" s="3">
        <f>SUM(F14:F16)</f>
        <v>218.9900002</v>
      </c>
      <c r="G17" s="3"/>
      <c r="H17" s="3">
        <f>SUM(H14:H16)</f>
        <v>199.2100002</v>
      </c>
      <c r="I17" s="3"/>
      <c r="J17" s="3">
        <f>SUM(J14:J16)</f>
        <v>187.35000019999998</v>
      </c>
      <c r="K17" s="3"/>
      <c r="L17" s="3">
        <f>SUM(L14:L16)</f>
        <v>179.7400002</v>
      </c>
      <c r="M17" s="3"/>
      <c r="N17" s="3">
        <f>SUM(N14:N16)</f>
        <v>161.62000019999999</v>
      </c>
      <c r="O17" s="3"/>
      <c r="P17" s="3">
        <f>SUM(P14:P16)</f>
        <v>142.68000019999999</v>
      </c>
      <c r="Q17" s="3"/>
      <c r="R17" s="3">
        <f>SUM(R14:R16)</f>
        <v>153.47000009999999</v>
      </c>
      <c r="S17" s="3"/>
      <c r="T17" s="3">
        <f>SUM(T14:T16)</f>
        <v>145.57000009999999</v>
      </c>
      <c r="V17" s="3">
        <f>SUM(V14:V16)</f>
        <v>156.60000009999999</v>
      </c>
      <c r="X17" s="3">
        <f>SUM(X14:X16)</f>
        <v>160.82000010000002</v>
      </c>
      <c r="Z17" s="3">
        <f>SUM(Z14:Z16)</f>
        <v>160.2400001</v>
      </c>
      <c r="AB17" s="3">
        <f>SUM(AB14:AB16)</f>
        <v>147.51000009999998</v>
      </c>
      <c r="AD17" s="3">
        <f>SUM(AD14:AD16)</f>
        <v>145.50000009999999</v>
      </c>
      <c r="AF17">
        <f>SUM(AF14:AF16)</f>
        <v>140.17000010000001</v>
      </c>
      <c r="AH17">
        <f>SUM(AH14:AH16)</f>
        <v>120.1800001</v>
      </c>
      <c r="AJ17">
        <f>SUM(AJ14:AJ16)</f>
        <v>116.66</v>
      </c>
      <c r="AL17">
        <f>SUM(AL14:AL16)</f>
        <v>135.04</v>
      </c>
      <c r="AN17">
        <f>SUM(AN14:AN16)</f>
        <v>136.89000000000001</v>
      </c>
      <c r="AP17">
        <f>SUM(AP14:AP16)</f>
        <v>127.07000000000001</v>
      </c>
    </row>
    <row r="18" spans="1:42">
      <c r="C18" s="3"/>
      <c r="D18" s="13"/>
      <c r="E18" s="13"/>
      <c r="F18" s="13"/>
      <c r="G18" s="13"/>
      <c r="I18" s="13"/>
      <c r="K18" s="13"/>
      <c r="M18" s="13"/>
      <c r="O18" s="13"/>
      <c r="Q18" s="13"/>
      <c r="S18" s="13"/>
    </row>
    <row r="19" spans="1:42">
      <c r="A19" s="8" t="s">
        <v>7</v>
      </c>
      <c r="C19" s="3"/>
      <c r="D19" s="13"/>
      <c r="E19" s="13"/>
      <c r="F19" s="13"/>
      <c r="G19" s="13"/>
      <c r="I19" s="13"/>
      <c r="K19" s="13"/>
      <c r="M19" s="13"/>
      <c r="O19" s="13"/>
      <c r="Q19" s="13"/>
      <c r="S19" s="13"/>
    </row>
    <row r="20" spans="1:42">
      <c r="A20" s="6" t="s">
        <v>41</v>
      </c>
      <c r="B20" s="15"/>
      <c r="C20" s="3">
        <f t="shared" si="0"/>
        <v>4.2148760330578545</v>
      </c>
      <c r="D20" s="3">
        <v>75.66</v>
      </c>
      <c r="E20" s="3"/>
      <c r="F20" s="3">
        <v>72.599999999999994</v>
      </c>
      <c r="G20" s="3"/>
      <c r="H20" s="3">
        <v>70.45</v>
      </c>
      <c r="I20" s="3"/>
      <c r="J20" s="3">
        <v>77.06</v>
      </c>
      <c r="K20" s="3"/>
      <c r="L20" s="3">
        <v>93.61</v>
      </c>
      <c r="M20" s="3"/>
      <c r="N20" s="3">
        <v>72.45</v>
      </c>
      <c r="O20" s="3"/>
      <c r="P20" s="3">
        <v>65.400000000000006</v>
      </c>
      <c r="Q20" s="3"/>
      <c r="R20">
        <v>59.71</v>
      </c>
      <c r="S20" s="3"/>
      <c r="T20">
        <v>49.44</v>
      </c>
      <c r="V20">
        <v>50.72</v>
      </c>
      <c r="X20">
        <v>39.590000000000003</v>
      </c>
      <c r="Z20">
        <v>40.06</v>
      </c>
      <c r="AB20">
        <v>36.69</v>
      </c>
      <c r="AD20">
        <v>36.590000000000003</v>
      </c>
      <c r="AF20">
        <v>33.94</v>
      </c>
      <c r="AH20">
        <v>38.53</v>
      </c>
      <c r="AJ20">
        <v>34.119999999999997</v>
      </c>
      <c r="AL20">
        <v>26.96</v>
      </c>
      <c r="AN20" s="3">
        <v>11.25</v>
      </c>
      <c r="AP20" s="3">
        <v>11.3</v>
      </c>
    </row>
    <row r="21" spans="1:42">
      <c r="A21" t="s">
        <v>8</v>
      </c>
      <c r="B21" s="15"/>
      <c r="C21" s="3">
        <v>0</v>
      </c>
      <c r="D21" s="3">
        <v>0</v>
      </c>
      <c r="E21" s="3"/>
      <c r="F21" s="3">
        <v>9.9999999999999995E-8</v>
      </c>
      <c r="G21" s="3"/>
      <c r="H21" s="3">
        <v>9.9999999999999995E-8</v>
      </c>
      <c r="I21" s="3"/>
      <c r="J21" s="3">
        <v>9.9999999999999995E-8</v>
      </c>
      <c r="K21" s="3"/>
      <c r="L21" s="3">
        <v>6.24</v>
      </c>
      <c r="M21" s="3"/>
      <c r="N21" s="3">
        <v>18.3</v>
      </c>
      <c r="O21" s="3"/>
      <c r="P21">
        <v>19.57</v>
      </c>
      <c r="Q21" s="3"/>
      <c r="R21">
        <v>49.92</v>
      </c>
      <c r="S21" s="13"/>
      <c r="T21">
        <v>69.02</v>
      </c>
      <c r="V21">
        <v>103.56</v>
      </c>
      <c r="X21" s="3">
        <v>89.2</v>
      </c>
      <c r="Z21">
        <v>83.15</v>
      </c>
      <c r="AB21">
        <v>59.16</v>
      </c>
      <c r="AD21">
        <v>41.19</v>
      </c>
      <c r="AF21">
        <v>21.66</v>
      </c>
      <c r="AH21">
        <v>25.01</v>
      </c>
      <c r="AJ21">
        <v>40.78</v>
      </c>
      <c r="AL21">
        <v>47.81</v>
      </c>
      <c r="AN21">
        <v>59.02</v>
      </c>
      <c r="AP21">
        <v>53.35</v>
      </c>
    </row>
    <row r="22" spans="1:42">
      <c r="A22" t="s">
        <v>9</v>
      </c>
      <c r="B22" s="15"/>
      <c r="C22" s="3">
        <f t="shared" si="0"/>
        <v>5.1062427936089669</v>
      </c>
      <c r="D22" s="3">
        <v>191.43</v>
      </c>
      <c r="E22" s="3"/>
      <c r="F22" s="3">
        <v>182.13</v>
      </c>
      <c r="G22" s="3"/>
      <c r="H22" s="3">
        <v>182.64</v>
      </c>
      <c r="I22" s="3"/>
      <c r="J22" s="3">
        <v>175.61</v>
      </c>
      <c r="K22" s="3"/>
      <c r="L22" s="3">
        <v>180.71</v>
      </c>
      <c r="M22" s="3"/>
      <c r="N22" s="3">
        <v>175.4</v>
      </c>
      <c r="O22" s="3"/>
      <c r="P22" s="3">
        <v>164.75</v>
      </c>
      <c r="Q22" s="3"/>
      <c r="R22" s="3">
        <v>165.18</v>
      </c>
      <c r="S22" s="3"/>
      <c r="T22" s="3">
        <v>165.99</v>
      </c>
      <c r="V22" s="3">
        <v>176.92</v>
      </c>
      <c r="X22" s="3">
        <v>180.49</v>
      </c>
      <c r="Z22" s="3">
        <v>164.45</v>
      </c>
      <c r="AB22" s="3">
        <v>177.7</v>
      </c>
      <c r="AD22">
        <v>159.55000000000001</v>
      </c>
      <c r="AF22">
        <v>150.97</v>
      </c>
      <c r="AH22">
        <v>151.88999999999999</v>
      </c>
      <c r="AJ22">
        <v>133.29</v>
      </c>
      <c r="AL22" s="3">
        <v>130.16</v>
      </c>
      <c r="AN22" s="3">
        <v>134.13</v>
      </c>
      <c r="AP22" s="3">
        <v>134.38</v>
      </c>
    </row>
    <row r="23" spans="1:42">
      <c r="A23" s="6" t="s">
        <v>42</v>
      </c>
      <c r="B23" s="15"/>
      <c r="C23" s="3">
        <f t="shared" si="0"/>
        <v>7.0488906342038167</v>
      </c>
      <c r="D23" s="3">
        <v>218.08</v>
      </c>
      <c r="E23" s="3"/>
      <c r="F23" s="3">
        <v>203.72</v>
      </c>
      <c r="G23" s="3"/>
      <c r="H23" s="3">
        <v>196.47</v>
      </c>
      <c r="I23" s="3"/>
      <c r="J23" s="3">
        <v>190.55</v>
      </c>
      <c r="K23" s="3"/>
      <c r="L23" s="3">
        <v>180.97</v>
      </c>
      <c r="M23" s="3"/>
      <c r="N23" s="3">
        <v>172.09</v>
      </c>
      <c r="O23" s="3"/>
      <c r="P23" s="3">
        <v>165</v>
      </c>
      <c r="Q23" s="3"/>
      <c r="R23" s="3">
        <v>156.13</v>
      </c>
      <c r="S23" s="3"/>
      <c r="T23" s="3">
        <v>137.33000000000001</v>
      </c>
      <c r="V23" s="3">
        <v>128.56</v>
      </c>
      <c r="X23" s="3">
        <v>119.94</v>
      </c>
      <c r="Z23" s="3">
        <v>128.55000000000001</v>
      </c>
      <c r="AB23" s="3">
        <v>124.74</v>
      </c>
      <c r="AD23" s="3">
        <v>136.69</v>
      </c>
      <c r="AF23">
        <v>132.16</v>
      </c>
      <c r="AH23">
        <v>128.06</v>
      </c>
      <c r="AJ23">
        <v>112.98</v>
      </c>
      <c r="AL23">
        <v>110.32</v>
      </c>
      <c r="AN23">
        <v>111.28</v>
      </c>
      <c r="AP23" s="3">
        <v>101.53</v>
      </c>
    </row>
    <row r="24" spans="1:42">
      <c r="A24" s="6" t="s">
        <v>43</v>
      </c>
      <c r="B24" s="15"/>
      <c r="C24" s="3">
        <f t="shared" si="0"/>
        <v>-3.0055442077618939</v>
      </c>
      <c r="D24" s="3">
        <v>33.24</v>
      </c>
      <c r="E24" s="3"/>
      <c r="F24" s="3">
        <v>34.270000000000003</v>
      </c>
      <c r="G24" s="3"/>
      <c r="H24" s="3">
        <v>27.66</v>
      </c>
      <c r="I24" s="3"/>
      <c r="J24" s="3">
        <v>24.64</v>
      </c>
      <c r="K24" s="3"/>
      <c r="L24" s="3">
        <v>26.52</v>
      </c>
      <c r="M24" s="3"/>
      <c r="N24" s="3">
        <v>29.23</v>
      </c>
      <c r="O24" s="3"/>
      <c r="P24" s="3">
        <v>30.72</v>
      </c>
      <c r="Q24" s="3"/>
      <c r="R24" s="3">
        <v>34.26</v>
      </c>
      <c r="S24" s="3"/>
      <c r="T24" s="3">
        <v>25.56</v>
      </c>
      <c r="V24" s="3">
        <v>24.3</v>
      </c>
      <c r="X24">
        <v>10.95</v>
      </c>
      <c r="Z24">
        <v>12.74</v>
      </c>
      <c r="AB24">
        <v>14.22</v>
      </c>
      <c r="AD24">
        <v>14.93</v>
      </c>
      <c r="AF24">
        <v>13.56</v>
      </c>
      <c r="AH24" s="3">
        <v>15.4</v>
      </c>
      <c r="AJ24">
        <v>29.34</v>
      </c>
      <c r="AL24">
        <v>24.11</v>
      </c>
      <c r="AN24" s="3">
        <v>33.19</v>
      </c>
      <c r="AP24" s="3">
        <v>49.77</v>
      </c>
    </row>
    <row r="25" spans="1:42">
      <c r="A25" t="s">
        <v>23</v>
      </c>
      <c r="B25" s="15"/>
      <c r="C25" s="5">
        <f t="shared" si="0"/>
        <v>6.3431410011463383</v>
      </c>
      <c r="D25" s="5">
        <v>27.83</v>
      </c>
      <c r="E25" s="5"/>
      <c r="F25" s="5">
        <v>26.17</v>
      </c>
      <c r="G25" s="5"/>
      <c r="H25" s="5">
        <v>25.28</v>
      </c>
      <c r="I25" s="5"/>
      <c r="J25" s="5">
        <v>25.28</v>
      </c>
      <c r="K25" s="5"/>
      <c r="L25" s="5">
        <v>25.02</v>
      </c>
      <c r="M25" s="5"/>
      <c r="N25" s="5">
        <v>24.33</v>
      </c>
      <c r="O25" s="5"/>
      <c r="P25" s="5">
        <v>23.58</v>
      </c>
      <c r="Q25" s="5"/>
      <c r="R25" s="5">
        <v>23.41</v>
      </c>
      <c r="S25" s="5"/>
      <c r="T25" s="5">
        <v>22.81</v>
      </c>
      <c r="V25" s="5">
        <v>22.64</v>
      </c>
      <c r="X25" s="5">
        <v>22.41</v>
      </c>
      <c r="Z25" s="5">
        <v>22.29</v>
      </c>
      <c r="AB25" s="5">
        <v>17.079999999999998</v>
      </c>
      <c r="AD25" s="5">
        <v>9.6300000000000008</v>
      </c>
      <c r="AF25" s="5">
        <v>9.31</v>
      </c>
      <c r="AH25" s="5">
        <v>9.0299999999999994</v>
      </c>
      <c r="AJ25" s="5">
        <v>21.97</v>
      </c>
      <c r="AK25" s="3"/>
      <c r="AL25" s="5">
        <v>21.78</v>
      </c>
      <c r="AM25" s="3"/>
      <c r="AN25" s="5">
        <v>21.47</v>
      </c>
      <c r="AO25" s="3"/>
      <c r="AP25" s="5">
        <v>21.4</v>
      </c>
    </row>
    <row r="26" spans="1:42">
      <c r="B26" s="15"/>
      <c r="C26" s="3">
        <f t="shared" si="0"/>
        <v>5.2708666373854394</v>
      </c>
      <c r="D26" s="3">
        <f>SUM(D20:D25)</f>
        <v>546.24000000000012</v>
      </c>
      <c r="E26" s="3"/>
      <c r="F26" s="3">
        <f>SUM(F20:F25)</f>
        <v>518.89000009999995</v>
      </c>
      <c r="G26" s="3"/>
      <c r="H26" s="3">
        <f>SUM(H20:H25)</f>
        <v>502.50000010000008</v>
      </c>
      <c r="I26" s="3"/>
      <c r="J26" s="3">
        <f>SUM(J20:J25)</f>
        <v>493.14000009999995</v>
      </c>
      <c r="K26" s="3"/>
      <c r="L26" s="3">
        <f>SUM(L20:L25)</f>
        <v>513.06999999999994</v>
      </c>
      <c r="M26" s="3"/>
      <c r="N26" s="3">
        <f>SUM(N20:N25)</f>
        <v>491.8</v>
      </c>
      <c r="O26" s="3"/>
      <c r="P26" s="3">
        <f>SUM(P20:P25)</f>
        <v>469.02000000000004</v>
      </c>
      <c r="Q26" s="3"/>
      <c r="R26" s="3">
        <f>SUM(R20:R25)</f>
        <v>488.61</v>
      </c>
      <c r="S26" s="3"/>
      <c r="T26" s="3">
        <f>SUM(T20:T25)</f>
        <v>470.15</v>
      </c>
      <c r="V26" s="3">
        <f>SUM(V20:V25)</f>
        <v>506.7</v>
      </c>
      <c r="X26">
        <f>SUM(X20:X25)</f>
        <v>462.58000000000004</v>
      </c>
      <c r="Z26">
        <f>SUM(Z20:Z25)</f>
        <v>451.24</v>
      </c>
      <c r="AB26">
        <f>SUM(AB20:AB25)</f>
        <v>429.59</v>
      </c>
      <c r="AD26">
        <f>SUM(AD20:AD25)</f>
        <v>398.58</v>
      </c>
      <c r="AF26" s="3">
        <f>SUM(AF20:AF25)</f>
        <v>361.6</v>
      </c>
      <c r="AH26">
        <f>SUM(AH20:AH25)</f>
        <v>367.91999999999996</v>
      </c>
      <c r="AJ26">
        <f>SUM(AJ20:AJ25)</f>
        <v>372.48</v>
      </c>
      <c r="AL26" s="3">
        <f>SUM(AL20:AL25)</f>
        <v>361.14</v>
      </c>
      <c r="AN26" s="3">
        <f>SUM(AN20:AN25)</f>
        <v>370.34000000000003</v>
      </c>
      <c r="AP26" s="3">
        <f>SUM(AP20:AP25)</f>
        <v>371.72999999999996</v>
      </c>
    </row>
    <row r="27" spans="1:42">
      <c r="C27" s="3"/>
      <c r="D27" s="13"/>
      <c r="E27" s="13"/>
      <c r="F27" s="13"/>
      <c r="G27" s="13"/>
      <c r="I27" s="13"/>
      <c r="K27" s="13"/>
      <c r="M27" s="13"/>
      <c r="O27" s="13"/>
      <c r="Q27" s="13"/>
      <c r="S27" s="13"/>
    </row>
    <row r="28" spans="1:42">
      <c r="A28" s="8" t="s">
        <v>10</v>
      </c>
      <c r="C28" s="3"/>
      <c r="D28" s="13"/>
      <c r="E28" s="13"/>
      <c r="F28" s="13"/>
      <c r="G28" s="13"/>
      <c r="I28" s="13"/>
      <c r="K28" s="13"/>
      <c r="M28" s="13"/>
      <c r="O28" s="13"/>
      <c r="Q28" s="13"/>
      <c r="S28" s="13"/>
    </row>
    <row r="29" spans="1:42">
      <c r="A29" t="s">
        <v>11</v>
      </c>
      <c r="B29" s="15"/>
      <c r="C29" s="5">
        <f t="shared" si="0"/>
        <v>15.008156606851539</v>
      </c>
      <c r="D29" s="5">
        <v>21.15</v>
      </c>
      <c r="E29" s="5"/>
      <c r="F29" s="5">
        <v>18.39</v>
      </c>
      <c r="G29" s="5"/>
      <c r="H29" s="2">
        <v>17.72</v>
      </c>
      <c r="I29" s="5"/>
      <c r="J29" s="2">
        <v>17.72</v>
      </c>
      <c r="K29" s="5"/>
      <c r="L29" s="2">
        <v>17.170000000000002</v>
      </c>
      <c r="M29" s="5"/>
      <c r="N29" s="2">
        <v>16.87</v>
      </c>
      <c r="O29" s="5"/>
      <c r="P29" s="2">
        <v>17.09</v>
      </c>
      <c r="Q29" s="5"/>
      <c r="R29" s="5">
        <v>16.297999999999998</v>
      </c>
      <c r="S29" s="5"/>
      <c r="T29" s="5">
        <v>16.3</v>
      </c>
      <c r="V29" s="19">
        <v>16.3</v>
      </c>
      <c r="X29" s="2">
        <v>15.96</v>
      </c>
      <c r="Z29" s="2">
        <v>15.96</v>
      </c>
      <c r="AB29" s="2">
        <v>15.57</v>
      </c>
      <c r="AD29" s="2">
        <v>15.57</v>
      </c>
      <c r="AF29" s="2">
        <v>15.57</v>
      </c>
      <c r="AH29" s="2">
        <v>15.57</v>
      </c>
      <c r="AJ29" s="2">
        <v>14.82</v>
      </c>
      <c r="AL29" s="2">
        <v>14.82</v>
      </c>
      <c r="AN29" s="2">
        <v>14.65</v>
      </c>
      <c r="AP29" s="2">
        <v>14.65</v>
      </c>
    </row>
    <row r="30" spans="1:42">
      <c r="C30" s="3">
        <f t="shared" si="0"/>
        <v>15.008156606851539</v>
      </c>
      <c r="D30" s="3">
        <f>SUM(D29)</f>
        <v>21.15</v>
      </c>
      <c r="E30" s="3"/>
      <c r="F30" s="3">
        <f>SUM(F29)</f>
        <v>18.39</v>
      </c>
      <c r="G30" s="3"/>
      <c r="H30">
        <f>SUM(H29)</f>
        <v>17.72</v>
      </c>
      <c r="I30" s="3"/>
      <c r="J30">
        <f>SUM(J29)</f>
        <v>17.72</v>
      </c>
      <c r="K30" s="3"/>
      <c r="L30">
        <f>SUM(L29)</f>
        <v>17.170000000000002</v>
      </c>
      <c r="M30" s="3"/>
      <c r="N30">
        <f>SUM(N29)</f>
        <v>16.87</v>
      </c>
      <c r="O30" s="3"/>
      <c r="P30">
        <f>SUM(P29)</f>
        <v>17.09</v>
      </c>
      <c r="Q30" s="3"/>
      <c r="R30" s="3">
        <f>SUM(R29)</f>
        <v>16.297999999999998</v>
      </c>
      <c r="S30" s="3"/>
      <c r="T30" s="3">
        <f>SUM(T29)</f>
        <v>16.3</v>
      </c>
      <c r="V30" s="3">
        <f>SUM(V29)</f>
        <v>16.3</v>
      </c>
      <c r="X30">
        <f>SUM(X29)</f>
        <v>15.96</v>
      </c>
      <c r="Z30">
        <f>SUM(Z29)</f>
        <v>15.96</v>
      </c>
      <c r="AB30">
        <f>SUM(AB29)</f>
        <v>15.57</v>
      </c>
      <c r="AD30">
        <f>SUM(AD29)</f>
        <v>15.57</v>
      </c>
      <c r="AF30">
        <f>SUM(AF29)</f>
        <v>15.57</v>
      </c>
      <c r="AH30">
        <f>SUM(AH29)</f>
        <v>15.57</v>
      </c>
      <c r="AJ30">
        <f>SUM(AJ29)</f>
        <v>14.82</v>
      </c>
      <c r="AL30">
        <f>SUM(AL29)</f>
        <v>14.82</v>
      </c>
      <c r="AN30">
        <f>SUM(AN29)</f>
        <v>14.65</v>
      </c>
      <c r="AP30">
        <f>SUM(AP29)</f>
        <v>14.65</v>
      </c>
    </row>
    <row r="32" spans="1:42">
      <c r="A32" s="1" t="s">
        <v>13</v>
      </c>
      <c r="B32" s="17"/>
      <c r="C32" s="3">
        <f t="shared" si="0"/>
        <v>6.0614412995029161</v>
      </c>
      <c r="D32" s="10">
        <f>D11+D17+D26+D30</f>
        <v>3886.42</v>
      </c>
      <c r="E32" s="3"/>
      <c r="F32" s="10">
        <f>F11+F17+F26+F30</f>
        <v>3664.3100003000004</v>
      </c>
      <c r="G32" s="3"/>
      <c r="H32" s="10">
        <f>H11+H17+H26+H30</f>
        <v>3527.8400003000002</v>
      </c>
      <c r="I32" s="3"/>
      <c r="J32" s="10">
        <f>J11+J17+J26+J30</f>
        <v>3506.6200002999999</v>
      </c>
      <c r="K32" s="3"/>
      <c r="L32" s="10">
        <f>L11+L17+L26+L30</f>
        <v>3489.9000002000002</v>
      </c>
      <c r="M32" s="3"/>
      <c r="N32" s="10">
        <f>N11+N17+N26+N30</f>
        <v>3373.9300002</v>
      </c>
      <c r="O32" s="3"/>
      <c r="P32" s="10">
        <f>P11+P17+P26+P30</f>
        <v>3248.9200002000002</v>
      </c>
      <c r="Q32" s="3"/>
      <c r="R32" s="10">
        <f>R11+R17+R26+R30</f>
        <v>3258.9880001000001</v>
      </c>
      <c r="S32" s="3"/>
      <c r="T32" s="10">
        <f>T11+T17+T26+T30</f>
        <v>3165.9500000999997</v>
      </c>
      <c r="V32" s="10">
        <f>V11+V17+V26+V30</f>
        <v>3195.1700000999999</v>
      </c>
      <c r="X32" s="10">
        <f>X11+X17+X26+X30</f>
        <v>3129.1488000999998</v>
      </c>
      <c r="Z32" s="10">
        <f>Z11+Z17+Z26+Z30</f>
        <v>3103.9340001</v>
      </c>
      <c r="AB32" s="10">
        <f>AB11+AB17+AB26+AB30</f>
        <v>3033.0488000999999</v>
      </c>
      <c r="AD32" s="10">
        <f>AD11+AD17+AD26+AD30</f>
        <v>2968.2876001</v>
      </c>
      <c r="AF32" s="10">
        <f>AF11+AF17+AF26+AF30</f>
        <v>2845.5392000999996</v>
      </c>
      <c r="AH32" s="10">
        <f>AH11+AH17+AH26+AH30</f>
        <v>2761.7988001000003</v>
      </c>
      <c r="AJ32" s="10">
        <f>AJ11+AJ17+AJ26+AJ30</f>
        <v>2701.1444000000001</v>
      </c>
      <c r="AL32" s="10">
        <f>AL11+AL17+AL26+AL30</f>
        <v>2689.0684000000001</v>
      </c>
      <c r="AN32" s="10">
        <f>AN11+AN17+AN26+AN30</f>
        <v>2668.4448000000002</v>
      </c>
      <c r="AP32" s="10">
        <f>AP11+AP17+AP26+AP30</f>
        <v>2653.7616000000003</v>
      </c>
    </row>
    <row r="33" spans="1:42">
      <c r="C33" s="13"/>
      <c r="D33" s="13"/>
      <c r="E33" s="13"/>
      <c r="F33" s="13"/>
      <c r="G33" s="13"/>
      <c r="I33" s="13"/>
      <c r="K33" s="13"/>
      <c r="M33" s="13"/>
      <c r="O33" s="13"/>
      <c r="Q33" s="13"/>
      <c r="S33" s="13"/>
    </row>
    <row r="34" spans="1:42">
      <c r="A34" s="1" t="s">
        <v>14</v>
      </c>
      <c r="B34" s="16"/>
      <c r="C34" s="3">
        <f t="shared" si="0"/>
        <v>6.0614412995029117</v>
      </c>
      <c r="D34" s="10">
        <f>D32*12</f>
        <v>46637.04</v>
      </c>
      <c r="E34" s="3"/>
      <c r="F34" s="10">
        <f>F32*12</f>
        <v>43971.720003600007</v>
      </c>
      <c r="G34" s="3"/>
      <c r="H34" s="10">
        <f>H32*12</f>
        <v>42334.0800036</v>
      </c>
      <c r="I34" s="3"/>
      <c r="J34" s="10">
        <f>J32*12</f>
        <v>42079.440003600001</v>
      </c>
      <c r="K34" s="3"/>
      <c r="L34" s="10">
        <f>L32*12</f>
        <v>41878.800002400007</v>
      </c>
      <c r="M34" s="3"/>
      <c r="N34" s="10">
        <f>N32*12</f>
        <v>40487.1600024</v>
      </c>
      <c r="O34" s="3"/>
      <c r="P34" s="10">
        <f>P32*12</f>
        <v>38987.040002400005</v>
      </c>
      <c r="Q34" s="3"/>
      <c r="R34" s="10">
        <f>R32*12</f>
        <v>39107.856001200002</v>
      </c>
      <c r="S34" s="3"/>
      <c r="T34" s="10">
        <f>T32*12</f>
        <v>37991.400001199996</v>
      </c>
      <c r="V34" s="10">
        <f>V32*12</f>
        <v>38342.040001200003</v>
      </c>
      <c r="X34" s="10">
        <f>X32*12</f>
        <v>37549.785601199997</v>
      </c>
      <c r="Z34" s="10">
        <f>Z32*12</f>
        <v>37247.208001200001</v>
      </c>
      <c r="AB34" s="10">
        <f>AB32*12</f>
        <v>36396.5856012</v>
      </c>
      <c r="AD34" s="10">
        <f>AD32*12</f>
        <v>35619.451201199998</v>
      </c>
      <c r="AF34" s="10">
        <f>AF32*12</f>
        <v>34146.470401199993</v>
      </c>
      <c r="AH34" s="10">
        <f>AH32*12</f>
        <v>33141.5856012</v>
      </c>
      <c r="AJ34" s="10">
        <f>AJ32*12</f>
        <v>32413.732800000002</v>
      </c>
      <c r="AL34" s="10">
        <f>AL32*12</f>
        <v>32268.820800000001</v>
      </c>
      <c r="AN34" s="10">
        <f>AN32*12</f>
        <v>32021.337600000003</v>
      </c>
      <c r="AP34" s="10">
        <f>AP32*12</f>
        <v>31845.139200000005</v>
      </c>
    </row>
    <row r="35" spans="1:42">
      <c r="C35" s="13"/>
      <c r="D35" s="13"/>
      <c r="E35" s="13"/>
      <c r="F35" s="13"/>
      <c r="G35" s="13"/>
      <c r="I35" s="13"/>
      <c r="K35" s="13"/>
      <c r="M35" s="13"/>
      <c r="O35" s="13"/>
      <c r="Q35" s="13"/>
      <c r="S35" s="13"/>
    </row>
    <row r="36" spans="1:42">
      <c r="A36" s="6" t="s">
        <v>34</v>
      </c>
      <c r="C36" s="3">
        <f t="shared" si="0"/>
        <v>0</v>
      </c>
      <c r="D36" s="10">
        <v>1681.75</v>
      </c>
      <c r="E36" s="3"/>
      <c r="F36" s="10">
        <v>1681.75</v>
      </c>
      <c r="G36" s="3"/>
      <c r="H36" s="10">
        <v>1681.75</v>
      </c>
      <c r="I36" s="3"/>
      <c r="J36" s="10">
        <v>1681.75</v>
      </c>
      <c r="K36" s="3"/>
      <c r="L36" s="10">
        <v>1681.75</v>
      </c>
      <c r="M36" s="3"/>
      <c r="N36" s="10">
        <v>1681.75</v>
      </c>
      <c r="O36" s="3"/>
      <c r="P36" s="10">
        <v>1681.75</v>
      </c>
      <c r="Q36" s="3"/>
      <c r="R36" s="10">
        <v>1681.75</v>
      </c>
      <c r="S36" s="3"/>
      <c r="T36" s="10">
        <v>1681.75</v>
      </c>
      <c r="V36" s="10">
        <v>1681.75</v>
      </c>
      <c r="X36" s="10">
        <v>1681.75</v>
      </c>
      <c r="Z36" s="10">
        <v>1681.75</v>
      </c>
      <c r="AB36" s="10">
        <v>1681.75</v>
      </c>
      <c r="AD36" s="10">
        <v>1681.75</v>
      </c>
      <c r="AF36" s="10">
        <v>1681.75</v>
      </c>
      <c r="AH36" s="10">
        <v>1681.75</v>
      </c>
      <c r="AJ36" s="10">
        <v>1681.75</v>
      </c>
      <c r="AL36" s="10">
        <v>1681.75</v>
      </c>
      <c r="AN36" s="10">
        <v>1681.75</v>
      </c>
      <c r="AP36" s="10">
        <v>1681.75</v>
      </c>
    </row>
    <row r="37" spans="1:42">
      <c r="C37" s="13"/>
      <c r="D37" s="13"/>
      <c r="E37" s="13"/>
      <c r="F37" s="13"/>
      <c r="G37" s="13"/>
      <c r="I37" s="13"/>
      <c r="K37" s="13"/>
      <c r="M37" s="13"/>
      <c r="O37" s="13"/>
      <c r="Q37" s="13"/>
      <c r="S37" s="13"/>
    </row>
    <row r="38" spans="1:42">
      <c r="A38" s="1" t="s">
        <v>15</v>
      </c>
      <c r="B38" s="15"/>
      <c r="C38" s="3">
        <f t="shared" si="0"/>
        <v>6.0614412995029081</v>
      </c>
      <c r="D38" s="3">
        <f>D34/D36</f>
        <v>27.731256132005353</v>
      </c>
      <c r="E38" s="3"/>
      <c r="F38" s="3">
        <f>F34/F36</f>
        <v>26.146407018641302</v>
      </c>
      <c r="G38" s="3"/>
      <c r="H38" s="3">
        <f>H34/H36</f>
        <v>25.172635649531738</v>
      </c>
      <c r="I38" s="3"/>
      <c r="J38" s="3">
        <f>J34/J36</f>
        <v>25.021221943570687</v>
      </c>
      <c r="K38" s="3"/>
      <c r="L38" s="3">
        <f>L34/L36</f>
        <v>24.901917646737033</v>
      </c>
      <c r="M38" s="3"/>
      <c r="N38" s="3">
        <f>N34/N36</f>
        <v>24.074422478013975</v>
      </c>
      <c r="O38" s="3"/>
      <c r="P38" s="3">
        <f>P34/P36</f>
        <v>23.182423072632677</v>
      </c>
      <c r="Q38" s="3"/>
      <c r="R38" s="3">
        <f>R34/R36</f>
        <v>23.25426252486993</v>
      </c>
      <c r="S38" s="3"/>
      <c r="T38" s="3">
        <f>T34/T36</f>
        <v>22.590396908696295</v>
      </c>
      <c r="V38" s="3">
        <f>V34/V36</f>
        <v>22.798894009930134</v>
      </c>
      <c r="X38" s="3">
        <f>X34/X36</f>
        <v>22.327804727932211</v>
      </c>
      <c r="Z38" s="3">
        <f>Z34/Z36</f>
        <v>22.1478864285417</v>
      </c>
      <c r="AB38" s="3">
        <f>AB34/AB36</f>
        <v>21.642090442217928</v>
      </c>
      <c r="AD38" s="3">
        <f>AD34/AD36</f>
        <v>21.179991794975471</v>
      </c>
      <c r="AF38" s="3">
        <f>AF34/AF36</f>
        <v>20.304129865437783</v>
      </c>
      <c r="AH38" s="3">
        <f>AH34/AH36</f>
        <v>19.706606571250187</v>
      </c>
      <c r="AJ38" s="3">
        <f>AJ34/AJ36</f>
        <v>19.27381168425747</v>
      </c>
      <c r="AL38" s="3">
        <f>AL34/AL36</f>
        <v>19.187644299093208</v>
      </c>
      <c r="AN38" s="3">
        <f>AN34/AN36</f>
        <v>19.040486160249742</v>
      </c>
      <c r="AP38" s="3">
        <f>AP34/AP36</f>
        <v>18.93571529656608</v>
      </c>
    </row>
    <row r="39" spans="1:42">
      <c r="C39" s="13"/>
      <c r="D39" s="13"/>
      <c r="E39" s="13"/>
      <c r="F39" s="13"/>
      <c r="G39" s="13"/>
      <c r="I39" s="13"/>
      <c r="K39" s="13"/>
      <c r="M39" s="13"/>
      <c r="O39" s="13"/>
      <c r="Q39" s="13"/>
      <c r="S39" s="13"/>
    </row>
    <row r="40" spans="1:42">
      <c r="A40" t="s">
        <v>16</v>
      </c>
      <c r="B40" s="13"/>
      <c r="C40" s="3">
        <f t="shared" si="0"/>
        <v>6.061441299502917</v>
      </c>
      <c r="D40" s="13">
        <f>D38/$AP$38*100</f>
        <v>146.44947760190666</v>
      </c>
      <c r="E40" s="3"/>
      <c r="F40" s="13">
        <f>F38/$AP$38*100</f>
        <v>138.07984863071349</v>
      </c>
      <c r="G40" s="3"/>
      <c r="H40" s="13">
        <f>H38/$AP$38*100</f>
        <v>132.9373369597329</v>
      </c>
      <c r="I40" s="3"/>
      <c r="J40" s="13">
        <f>J38/$AP$38*100</f>
        <v>132.13771728025606</v>
      </c>
      <c r="K40" s="3"/>
      <c r="L40" s="13">
        <f>L38/$AP$38*100</f>
        <v>131.50766821706966</v>
      </c>
      <c r="M40" s="3"/>
      <c r="N40" s="13">
        <f>N38/$AP$38*100</f>
        <v>127.1376449263566</v>
      </c>
      <c r="O40" s="3"/>
      <c r="P40" s="13">
        <f>P38/$AP$38*100</f>
        <v>122.42697310112558</v>
      </c>
      <c r="Q40" s="3"/>
      <c r="R40" s="13">
        <f>R38/$AP$38*100</f>
        <v>122.80635909796871</v>
      </c>
      <c r="S40" s="3"/>
      <c r="T40" s="13">
        <f>T38/$AP$38*100</f>
        <v>119.30046768707479</v>
      </c>
      <c r="V40" s="13">
        <f>V38/$AP$38*100</f>
        <v>120.40154624665607</v>
      </c>
      <c r="X40" s="13">
        <f>X38/$AP$38*100</f>
        <v>117.91371161976265</v>
      </c>
      <c r="Z40" s="13">
        <f>Z38/$AP$38*100</f>
        <v>116.96355844850569</v>
      </c>
      <c r="AB40" s="13">
        <f>AB38/$AP$38*100</f>
        <v>114.29243682250882</v>
      </c>
      <c r="AD40" s="13">
        <f>AD38/$AP$38*100</f>
        <v>111.85208196923189</v>
      </c>
      <c r="AF40" s="13">
        <f>AF38/$AP$38*100</f>
        <v>107.22663256940635</v>
      </c>
      <c r="AH40" s="13">
        <f>AH38/$AP$38*100</f>
        <v>104.07109666896982</v>
      </c>
      <c r="AJ40" s="13">
        <f>AJ38/$AP$38*100</f>
        <v>101.78549572802621</v>
      </c>
      <c r="AL40" s="13">
        <f>AL38/$AP$38*100</f>
        <v>101.33044354850864</v>
      </c>
      <c r="AN40" s="13">
        <f>AN38/$AP$38*100</f>
        <v>100.55329762854358</v>
      </c>
      <c r="AP40" s="13">
        <v>100</v>
      </c>
    </row>
    <row r="43" spans="1:42">
      <c r="A43" s="12" t="s">
        <v>47</v>
      </c>
    </row>
    <row r="44" spans="1:42">
      <c r="A44" s="12" t="s">
        <v>32</v>
      </c>
    </row>
    <row r="45" spans="1:42">
      <c r="A45" s="12" t="s">
        <v>49</v>
      </c>
    </row>
    <row r="46" spans="1:42">
      <c r="A46" s="12" t="s">
        <v>54</v>
      </c>
    </row>
    <row r="47" spans="1:42">
      <c r="A47" s="12" t="s">
        <v>44</v>
      </c>
    </row>
    <row r="48" spans="1:42">
      <c r="A48" s="12"/>
    </row>
    <row r="49" spans="1:1">
      <c r="A49" s="12"/>
    </row>
  </sheetData>
  <phoneticPr fontId="0" type="noConversion"/>
  <pageMargins left="0.75" right="0.75" top="1" bottom="1" header="0.5" footer="0.5"/>
  <pageSetup paperSize="9" scale="52" orientation="landscape" verticalDpi="0" r:id="rId1"/>
  <headerFooter alignWithMargins="0">
    <oddHeader>&amp;L&amp;G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75"/>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berekening1laag</vt:lpstr>
      <vt:lpstr>berekening2hoog</vt:lpstr>
      <vt:lpstr>Blad3</vt:lpstr>
    </vt:vector>
  </TitlesOfParts>
  <Company>Capacc Accountants B.V.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Capacc Accountants B.V.</dc:creator>
  <cp:lastModifiedBy>Loesje Overbeke</cp:lastModifiedBy>
  <cp:lastPrinted>2023-01-05T13:21:17Z</cp:lastPrinted>
  <dcterms:created xsi:type="dcterms:W3CDTF">1998-12-23T21:55:55Z</dcterms:created>
  <dcterms:modified xsi:type="dcterms:W3CDTF">2023-01-05T13:21:32Z</dcterms:modified>
</cp:coreProperties>
</file>