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USR\JUR\Gian\"/>
    </mc:Choice>
  </mc:AlternateContent>
  <xr:revisionPtr revIDLastSave="0" documentId="13_ncr:1_{2E2BF1DB-BE94-475F-B8A1-2192357BADC1}" xr6:coauthVersionLast="47" xr6:coauthVersionMax="47" xr10:uidLastSave="{00000000-0000-0000-0000-000000000000}"/>
  <bookViews>
    <workbookView xWindow="-110" yWindow="-110" windowWidth="38620" windowHeight="21220" xr2:uid="{14A6C598-42BC-48C0-83A7-563736828B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1" l="1"/>
  <c r="H19" i="1"/>
  <c r="C19" i="1"/>
  <c r="M15" i="1"/>
  <c r="M17" i="1" s="1"/>
  <c r="H15" i="1"/>
  <c r="H17" i="1" s="1"/>
  <c r="C15" i="1"/>
  <c r="C17" i="1" s="1"/>
  <c r="L7" i="1"/>
  <c r="G7" i="1"/>
  <c r="B7" i="1"/>
  <c r="M6" i="1"/>
  <c r="H6" i="1"/>
  <c r="C6" i="1"/>
  <c r="C7" i="1" l="1"/>
  <c r="C8" i="1" s="1"/>
  <c r="H7" i="1"/>
  <c r="H8" i="1" s="1"/>
  <c r="M7" i="1"/>
  <c r="M8" i="1" s="1"/>
  <c r="C21" i="1"/>
  <c r="D19" i="1"/>
  <c r="D21" i="1" s="1"/>
  <c r="H21" i="1"/>
  <c r="I19" i="1"/>
  <c r="I21" i="1" s="1"/>
  <c r="M21" i="1"/>
  <c r="N19" i="1"/>
  <c r="N21" i="1" s="1"/>
  <c r="N22" i="1" l="1"/>
  <c r="M28" i="1"/>
  <c r="M29" i="1" s="1"/>
  <c r="M22" i="1"/>
  <c r="I22" i="1"/>
  <c r="H28" i="1"/>
  <c r="H29" i="1" s="1"/>
  <c r="H22" i="1"/>
  <c r="D22" i="1"/>
  <c r="C28" i="1"/>
  <c r="C29" i="1" s="1"/>
  <c r="C22" i="1"/>
  <c r="D24" i="1" l="1"/>
  <c r="B24" i="1" s="1"/>
  <c r="B25" i="1" s="1" a="1"/>
  <c r="B25" i="1" s="1"/>
  <c r="D25" i="1" s="1"/>
  <c r="D27" i="1" s="1"/>
  <c r="D28" i="1" s="1"/>
  <c r="D29" i="1" s="1"/>
  <c r="D30" i="1"/>
  <c r="I24" i="1"/>
  <c r="G24" i="1" s="1"/>
  <c r="G25" i="1" s="1" a="1"/>
  <c r="G25" i="1" s="1"/>
  <c r="I25" i="1" s="1"/>
  <c r="I27" i="1" s="1"/>
  <c r="I28" i="1" s="1"/>
  <c r="I29" i="1" s="1"/>
  <c r="I30" i="1"/>
  <c r="N24" i="1"/>
  <c r="L24" i="1" s="1"/>
  <c r="L25" i="1" s="1" a="1"/>
  <c r="L25" i="1" s="1"/>
  <c r="N25" i="1" s="1"/>
  <c r="N27" i="1" s="1"/>
  <c r="N28" i="1" s="1"/>
  <c r="N29" i="1" s="1"/>
  <c r="N3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<sst xmlns="http://schemas.openxmlformats.org/spreadsheetml/2006/main" count="73" uniqueCount="29">
  <si>
    <t>Bruto jaarloon ex.vak.toeslag</t>
  </si>
  <si>
    <t>Dagen per jaar</t>
  </si>
  <si>
    <t>Bruto loon per dag</t>
  </si>
  <si>
    <t>Te kopen dagen</t>
  </si>
  <si>
    <t>Minder bruto loon</t>
  </si>
  <si>
    <t xml:space="preserve">Minder bruto loon </t>
  </si>
  <si>
    <t>Werkweek</t>
  </si>
  <si>
    <t>37,5 uur</t>
  </si>
  <si>
    <t>38,75 uur</t>
  </si>
  <si>
    <t>40 uur</t>
  </si>
  <si>
    <t>Vakantiedagen</t>
  </si>
  <si>
    <t>ATV</t>
  </si>
  <si>
    <t>Extra dagen 58+</t>
  </si>
  <si>
    <t>Totaal vrije dagen</t>
  </si>
  <si>
    <t>Benodigde dagen volgens rooster</t>
  </si>
  <si>
    <t>Bruto jaarloon incl.vak.toeslag</t>
  </si>
  <si>
    <t>Franchise</t>
  </si>
  <si>
    <t>Pensioengrondslag A</t>
  </si>
  <si>
    <t>Premie</t>
  </si>
  <si>
    <t>Te compenseren premie</t>
  </si>
  <si>
    <t>Maximale compensatie</t>
  </si>
  <si>
    <t>Looncompensatie</t>
  </si>
  <si>
    <t>Pensioengrondslag B</t>
  </si>
  <si>
    <t>Pensioenopbouw</t>
  </si>
  <si>
    <t>Verschil in opbouw</t>
  </si>
  <si>
    <t xml:space="preserve">De 58+ regeling en de compensatieregeling wordt uitgevoerd door OAK Pensioenfonds. </t>
  </si>
  <si>
    <t>Aan deze berekening kunnen geen rechten worden ontleend en slechts bedoeld om een indicatie te verstrekken.</t>
  </si>
  <si>
    <t>Rekenmodel 58+ regeling voor 2026</t>
  </si>
  <si>
    <t>Voor meer informatie en een exacte berekening verwijzen wij naar https://www.oakpensioen.nl/58-regeling of bel met OAK pensioenfonds 050-5224026.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</si>
</sst>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"/>
    <numFmt numFmtId="165" formatCode="&quot;€&quot;\ #,##0"/>
    <numFmt numFmtId="166" formatCode="0.0%"/>
    <numFmt numFmtId="167" formatCode="0.000%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A7D00"/>
      <name val="Arial"/>
      <family val="2"/>
    </font>
    <font>
      <sz val="10"/>
      <color theme="0"/>
      <name val="Arial"/>
      <family val="2"/>
    </font>
    <font>
      <sz val="24"/>
      <color theme="0"/>
      <name val="Arial"/>
      <family val="2"/>
    </font>
    <font>
      <sz val="11"/>
      <color theme="1"/>
      <name val="Arial"/>
      <family val="2"/>
    </font>
    <font>
      <b/>
      <sz val="14"/>
      <color rgb="FFFA7D00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8DF9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97C8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</cellStyleXfs>
  <cellXfs count="61">
    <xf numFmtId="0" fontId="0" fillId="0" borderId="0" xfId="0"/>
    <xf numFmtId="164" fontId="6" fillId="2" borderId="8" xfId="1" applyNumberFormat="1" applyFont="1" applyBorder="1" applyProtection="1">
      <protection locked="0"/>
    </xf>
    <xf numFmtId="1" fontId="7" fillId="2" borderId="8" xfId="1" applyNumberFormat="1" applyFont="1" applyBorder="1" applyProtection="1">
      <protection locked="0"/>
    </xf>
    <xf numFmtId="0" fontId="8" fillId="6" borderId="8" xfId="5" applyFont="1" applyBorder="1" applyAlignment="1" applyProtection="1">
      <alignment horizontal="center"/>
    </xf>
    <xf numFmtId="10" fontId="8" fillId="6" borderId="8" xfId="5" applyNumberFormat="1" applyFont="1" applyBorder="1" applyProtection="1"/>
    <xf numFmtId="0" fontId="7" fillId="2" borderId="13" xfId="1" applyFont="1" applyBorder="1" applyProtection="1">
      <protection locked="0"/>
    </xf>
    <xf numFmtId="0" fontId="8" fillId="6" borderId="0" xfId="5" applyFont="1" applyBorder="1" applyProtection="1"/>
    <xf numFmtId="0" fontId="7" fillId="2" borderId="14" xfId="1" applyFont="1" applyBorder="1" applyProtection="1">
      <protection locked="0"/>
    </xf>
    <xf numFmtId="0" fontId="8" fillId="6" borderId="8" xfId="5" applyFont="1" applyBorder="1" applyProtection="1"/>
    <xf numFmtId="166" fontId="10" fillId="6" borderId="17" xfId="5" applyNumberFormat="1" applyFont="1" applyBorder="1" applyAlignment="1" applyProtection="1">
      <alignment horizontal="center"/>
    </xf>
    <xf numFmtId="165" fontId="10" fillId="6" borderId="17" xfId="5" applyNumberFormat="1" applyFont="1" applyBorder="1" applyProtection="1"/>
    <xf numFmtId="166" fontId="10" fillId="6" borderId="18" xfId="5" applyNumberFormat="1" applyFont="1" applyBorder="1" applyAlignment="1" applyProtection="1">
      <alignment horizontal="center"/>
    </xf>
    <xf numFmtId="165" fontId="10" fillId="6" borderId="18" xfId="5" applyNumberFormat="1" applyFont="1" applyBorder="1" applyProtection="1"/>
    <xf numFmtId="165" fontId="10" fillId="6" borderId="8" xfId="5" applyNumberFormat="1" applyFont="1" applyBorder="1" applyProtection="1"/>
    <xf numFmtId="0" fontId="5" fillId="7" borderId="2" xfId="4" applyFont="1" applyFill="1" applyBorder="1" applyProtection="1"/>
    <xf numFmtId="0" fontId="1" fillId="7" borderId="3" xfId="4" applyFill="1" applyBorder="1" applyProtection="1"/>
    <xf numFmtId="0" fontId="1" fillId="7" borderId="4" xfId="4" applyFill="1" applyBorder="1" applyProtection="1"/>
    <xf numFmtId="0" fontId="5" fillId="7" borderId="9" xfId="4" applyFont="1" applyFill="1" applyBorder="1" applyProtection="1"/>
    <xf numFmtId="0" fontId="1" fillId="7" borderId="0" xfId="4" applyFill="1" applyBorder="1" applyProtection="1"/>
    <xf numFmtId="0" fontId="5" fillId="7" borderId="10" xfId="4" applyFont="1" applyFill="1" applyBorder="1" applyProtection="1"/>
    <xf numFmtId="0" fontId="1" fillId="7" borderId="10" xfId="4" applyFill="1" applyBorder="1" applyProtection="1"/>
    <xf numFmtId="0" fontId="5" fillId="7" borderId="0" xfId="4" applyFont="1" applyFill="1" applyBorder="1" applyProtection="1"/>
    <xf numFmtId="164" fontId="5" fillId="7" borderId="0" xfId="4" applyNumberFormat="1" applyFont="1" applyFill="1" applyBorder="1" applyProtection="1"/>
    <xf numFmtId="0" fontId="5" fillId="7" borderId="11" xfId="4" applyFont="1" applyFill="1" applyBorder="1" applyProtection="1"/>
    <xf numFmtId="0" fontId="1" fillId="7" borderId="12" xfId="4" applyFill="1" applyBorder="1" applyProtection="1"/>
    <xf numFmtId="0" fontId="1" fillId="7" borderId="8" xfId="4" applyFill="1" applyBorder="1" applyProtection="1"/>
    <xf numFmtId="0" fontId="5" fillId="7" borderId="5" xfId="4" applyFont="1" applyFill="1" applyBorder="1" applyProtection="1"/>
    <xf numFmtId="0" fontId="1" fillId="7" borderId="6" xfId="4" applyFill="1" applyBorder="1" applyProtection="1"/>
    <xf numFmtId="0" fontId="1" fillId="7" borderId="7" xfId="4" applyFill="1" applyBorder="1" applyProtection="1"/>
    <xf numFmtId="0" fontId="5" fillId="7" borderId="3" xfId="4" applyFont="1" applyFill="1" applyBorder="1" applyProtection="1"/>
    <xf numFmtId="165" fontId="5" fillId="7" borderId="3" xfId="4" applyNumberFormat="1" applyFont="1" applyFill="1" applyBorder="1" applyProtection="1"/>
    <xf numFmtId="165" fontId="5" fillId="7" borderId="4" xfId="4" applyNumberFormat="1" applyFont="1" applyFill="1" applyBorder="1" applyProtection="1"/>
    <xf numFmtId="165" fontId="5" fillId="7" borderId="15" xfId="4" applyNumberFormat="1" applyFont="1" applyFill="1" applyBorder="1" applyProtection="1"/>
    <xf numFmtId="165" fontId="5" fillId="7" borderId="16" xfId="4" applyNumberFormat="1" applyFont="1" applyFill="1" applyBorder="1" applyProtection="1"/>
    <xf numFmtId="165" fontId="5" fillId="7" borderId="0" xfId="4" applyNumberFormat="1" applyFont="1" applyFill="1" applyBorder="1" applyProtection="1"/>
    <xf numFmtId="165" fontId="5" fillId="7" borderId="10" xfId="4" applyNumberFormat="1" applyFont="1" applyFill="1" applyBorder="1" applyProtection="1"/>
    <xf numFmtId="166" fontId="5" fillId="7" borderId="0" xfId="4" applyNumberFormat="1" applyFont="1" applyFill="1" applyBorder="1" applyAlignment="1" applyProtection="1">
      <alignment horizontal="center"/>
    </xf>
    <xf numFmtId="166" fontId="1" fillId="7" borderId="0" xfId="4" applyNumberFormat="1" applyFill="1" applyBorder="1" applyAlignment="1" applyProtection="1">
      <alignment horizontal="center"/>
    </xf>
    <xf numFmtId="165" fontId="1" fillId="7" borderId="0" xfId="4" applyNumberFormat="1" applyFill="1" applyBorder="1" applyProtection="1"/>
    <xf numFmtId="165" fontId="1" fillId="7" borderId="10" xfId="4" applyNumberFormat="1" applyFill="1" applyBorder="1" applyProtection="1"/>
    <xf numFmtId="1" fontId="1" fillId="7" borderId="0" xfId="4" applyNumberFormat="1" applyFill="1" applyBorder="1" applyProtection="1"/>
    <xf numFmtId="0" fontId="5" fillId="7" borderId="0" xfId="4" applyFont="1" applyFill="1" applyBorder="1" applyAlignment="1" applyProtection="1">
      <alignment horizontal="center"/>
    </xf>
    <xf numFmtId="2" fontId="5" fillId="7" borderId="0" xfId="4" applyNumberFormat="1" applyFont="1" applyFill="1" applyBorder="1" applyProtection="1"/>
    <xf numFmtId="167" fontId="5" fillId="7" borderId="0" xfId="4" applyNumberFormat="1" applyFont="1" applyFill="1" applyBorder="1" applyAlignment="1" applyProtection="1">
      <alignment horizontal="center"/>
    </xf>
    <xf numFmtId="0" fontId="9" fillId="8" borderId="1" xfId="3" applyFont="1" applyFill="1" applyBorder="1" applyProtection="1"/>
    <xf numFmtId="0" fontId="4" fillId="9" borderId="2" xfId="2" applyFont="1" applyFill="1" applyBorder="1" applyProtection="1"/>
    <xf numFmtId="0" fontId="3" fillId="9" borderId="3" xfId="2" applyFill="1" applyBorder="1" applyProtection="1"/>
    <xf numFmtId="0" fontId="3" fillId="9" borderId="4" xfId="2" applyFill="1" applyBorder="1" applyProtection="1"/>
    <xf numFmtId="0" fontId="3" fillId="9" borderId="5" xfId="2" applyFill="1" applyBorder="1" applyProtection="1"/>
    <xf numFmtId="0" fontId="3" fillId="9" borderId="6" xfId="2" applyFill="1" applyBorder="1" applyProtection="1"/>
    <xf numFmtId="0" fontId="3" fillId="9" borderId="7" xfId="2" applyFill="1" applyBorder="1" applyProtection="1"/>
    <xf numFmtId="0" fontId="11" fillId="9" borderId="2" xfId="2" applyFont="1" applyFill="1" applyBorder="1" applyProtection="1"/>
    <xf numFmtId="0" fontId="11" fillId="9" borderId="3" xfId="2" applyFont="1" applyFill="1" applyBorder="1" applyProtection="1"/>
    <xf numFmtId="0" fontId="11" fillId="9" borderId="4" xfId="2" applyFont="1" applyFill="1" applyBorder="1" applyProtection="1"/>
    <xf numFmtId="0" fontId="11" fillId="9" borderId="9" xfId="2" applyFont="1" applyFill="1" applyBorder="1" applyProtection="1"/>
    <xf numFmtId="0" fontId="11" fillId="9" borderId="0" xfId="2" applyFont="1" applyFill="1" applyBorder="1" applyProtection="1"/>
    <xf numFmtId="0" fontId="11" fillId="9" borderId="10" xfId="2" applyFont="1" applyFill="1" applyBorder="1" applyProtection="1"/>
    <xf numFmtId="0" fontId="11" fillId="9" borderId="5" xfId="2" applyFont="1" applyFill="1" applyBorder="1" applyProtection="1"/>
    <xf numFmtId="0" fontId="11" fillId="9" borderId="6" xfId="2" applyFont="1" applyFill="1" applyBorder="1" applyProtection="1"/>
    <xf numFmtId="0" fontId="11" fillId="9" borderId="7" xfId="2" applyFont="1" applyFill="1" applyBorder="1" applyProtection="1"/>
    <xf numFmtId="0" fontId="8" fillId="9" borderId="8" xfId="2" applyFont="1" applyFill="1" applyBorder="1" applyAlignment="1" applyProtection="1">
      <alignment horizontal="center"/>
    </xf>
  </cellXfs>
  <cellStyles count="6">
    <cellStyle name="40% - Accent3" xfId="3" builtinId="39"/>
    <cellStyle name="40% - Accent4" xfId="4" builtinId="43"/>
    <cellStyle name="Accent1" xfId="2" builtinId="29"/>
    <cellStyle name="Accent6" xfId="5" builtinId="49"/>
    <cellStyle name="Berekening" xfId="1" builtinId="22"/>
    <cellStyle name="Standaard" xfId="0" builtinId="0"/>
  </cellStyles>
  <dxfs count="0"/>
  <tableStyles count="0" defaultTableStyle="TableStyleMedium2" defaultPivotStyle="PivotStyleLight16"/>
  <colors>
    <mruColors>
      <color rgb="FF6697C8"/>
      <color rgb="FF63A6EF"/>
      <color rgb="FF7EB5F2"/>
      <color rgb="FF58B0F2"/>
      <color rgb="FF99CCFF"/>
      <color rgb="FFF8DF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A76D-2B4B-4F68-B01A-5C5309A868FD}">
  <dimension ref="A1:N34"/>
  <sheetViews>
    <sheetView tabSelected="1" workbookViewId="0">
      <selection activeCell="I15" sqref="I15"/>
    </sheetView>
  </sheetViews>
  <sheetFormatPr defaultRowHeight="12.5" x14ac:dyDescent="0.25"/>
  <cols>
    <col min="1" max="1" width="27.26953125" customWidth="1"/>
    <col min="2" max="2" width="8" bestFit="1" customWidth="1"/>
    <col min="3" max="3" width="17.453125" bestFit="1" customWidth="1"/>
    <col min="4" max="4" width="10.81640625" customWidth="1"/>
    <col min="5" max="5" width="1.54296875" customWidth="1"/>
    <col min="6" max="6" width="27.26953125" customWidth="1"/>
    <col min="7" max="7" width="8" bestFit="1" customWidth="1"/>
    <col min="8" max="8" width="17.453125" bestFit="1" customWidth="1"/>
    <col min="9" max="9" width="10.81640625" customWidth="1"/>
    <col min="10" max="10" width="1.54296875" customWidth="1"/>
    <col min="11" max="11" width="27.26953125" customWidth="1"/>
    <col min="12" max="12" width="8" bestFit="1" customWidth="1"/>
    <col min="13" max="13" width="17.453125" bestFit="1" customWidth="1"/>
    <col min="14" max="14" width="10.81640625" customWidth="1"/>
  </cols>
  <sheetData>
    <row r="1" spans="1:14" ht="29.5" x14ac:dyDescent="0.55000000000000004">
      <c r="A1" s="45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3" thickBot="1" x14ac:dyDescent="0.3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4" ht="18.5" thickBot="1" x14ac:dyDescent="0.45">
      <c r="A3" s="14" t="s">
        <v>0</v>
      </c>
      <c r="B3" s="15"/>
      <c r="C3" s="1">
        <v>40000</v>
      </c>
      <c r="D3" s="16"/>
      <c r="E3" s="15"/>
      <c r="F3" s="14" t="s">
        <v>0</v>
      </c>
      <c r="G3" s="15"/>
      <c r="H3" s="1">
        <v>40000</v>
      </c>
      <c r="I3" s="16"/>
      <c r="J3" s="15"/>
      <c r="K3" s="14" t="s">
        <v>0</v>
      </c>
      <c r="L3" s="15"/>
      <c r="M3" s="1">
        <v>40000</v>
      </c>
      <c r="N3" s="16"/>
    </row>
    <row r="4" spans="1:14" ht="16" thickBot="1" x14ac:dyDescent="0.4">
      <c r="A4" s="17" t="s">
        <v>1</v>
      </c>
      <c r="B4" s="18"/>
      <c r="C4" s="2">
        <v>261</v>
      </c>
      <c r="D4" s="19"/>
      <c r="E4" s="18"/>
      <c r="F4" s="17" t="s">
        <v>1</v>
      </c>
      <c r="G4" s="18"/>
      <c r="H4" s="2">
        <v>261</v>
      </c>
      <c r="I4" s="20"/>
      <c r="J4" s="18"/>
      <c r="K4" s="17" t="s">
        <v>1</v>
      </c>
      <c r="L4" s="18"/>
      <c r="M4" s="2">
        <v>261</v>
      </c>
      <c r="N4" s="20"/>
    </row>
    <row r="5" spans="1:14" ht="14" x14ac:dyDescent="0.3">
      <c r="A5" s="17"/>
      <c r="B5" s="18"/>
      <c r="C5" s="21"/>
      <c r="D5" s="19"/>
      <c r="E5" s="18"/>
      <c r="F5" s="17"/>
      <c r="G5" s="18"/>
      <c r="H5" s="21"/>
      <c r="I5" s="20"/>
      <c r="J5" s="18"/>
      <c r="K5" s="17"/>
      <c r="L5" s="18"/>
      <c r="M5" s="21"/>
      <c r="N5" s="20"/>
    </row>
    <row r="6" spans="1:14" ht="14.5" thickBot="1" x14ac:dyDescent="0.35">
      <c r="A6" s="17" t="s">
        <v>2</v>
      </c>
      <c r="B6" s="18"/>
      <c r="C6" s="22">
        <f>C3/C4</f>
        <v>153.25670498084293</v>
      </c>
      <c r="D6" s="19"/>
      <c r="E6" s="18"/>
      <c r="F6" s="17" t="s">
        <v>2</v>
      </c>
      <c r="G6" s="18"/>
      <c r="H6" s="22">
        <f>H3/H4</f>
        <v>153.25670498084293</v>
      </c>
      <c r="I6" s="20"/>
      <c r="J6" s="18"/>
      <c r="K6" s="17" t="s">
        <v>2</v>
      </c>
      <c r="L6" s="18"/>
      <c r="M6" s="22">
        <f>M3/M4</f>
        <v>153.25670498084293</v>
      </c>
      <c r="N6" s="20"/>
    </row>
    <row r="7" spans="1:14" ht="16" thickBot="1" x14ac:dyDescent="0.4">
      <c r="A7" s="17" t="s">
        <v>3</v>
      </c>
      <c r="B7" s="3">
        <f>-C17</f>
        <v>31</v>
      </c>
      <c r="C7" s="22">
        <f>B7*C6</f>
        <v>4750.9578544061305</v>
      </c>
      <c r="D7" s="19"/>
      <c r="E7" s="18"/>
      <c r="F7" s="17" t="s">
        <v>3</v>
      </c>
      <c r="G7" s="3">
        <f>-H17</f>
        <v>24</v>
      </c>
      <c r="H7" s="22">
        <f>G7*H6</f>
        <v>3678.1609195402302</v>
      </c>
      <c r="I7" s="20"/>
      <c r="J7" s="18"/>
      <c r="K7" s="17" t="s">
        <v>3</v>
      </c>
      <c r="L7" s="3">
        <f>-M17</f>
        <v>17</v>
      </c>
      <c r="M7" s="22">
        <f>L7*M6</f>
        <v>2605.3639846743299</v>
      </c>
      <c r="N7" s="20"/>
    </row>
    <row r="8" spans="1:14" ht="16" thickBot="1" x14ac:dyDescent="0.4">
      <c r="A8" s="17" t="s">
        <v>4</v>
      </c>
      <c r="B8" s="18"/>
      <c r="C8" s="4">
        <f>-(C7/C3)</f>
        <v>-0.11877394636015326</v>
      </c>
      <c r="D8" s="20"/>
      <c r="E8" s="18"/>
      <c r="F8" s="17" t="s">
        <v>4</v>
      </c>
      <c r="G8" s="18"/>
      <c r="H8" s="4">
        <f>-(H7/H3)</f>
        <v>-9.195402298850576E-2</v>
      </c>
      <c r="I8" s="20"/>
      <c r="J8" s="18"/>
      <c r="K8" s="17" t="s">
        <v>5</v>
      </c>
      <c r="L8" s="18"/>
      <c r="M8" s="4">
        <f>-(M7/M3)</f>
        <v>-6.5134099616858246E-2</v>
      </c>
      <c r="N8" s="20"/>
    </row>
    <row r="9" spans="1:14" ht="14" x14ac:dyDescent="0.3">
      <c r="A9" s="17"/>
      <c r="B9" s="18"/>
      <c r="C9" s="18"/>
      <c r="D9" s="20"/>
      <c r="E9" s="18"/>
      <c r="F9" s="17"/>
      <c r="G9" s="18"/>
      <c r="H9" s="18"/>
      <c r="I9" s="20"/>
      <c r="J9" s="18"/>
      <c r="K9" s="17"/>
      <c r="L9" s="18"/>
      <c r="M9" s="18"/>
      <c r="N9" s="20"/>
    </row>
    <row r="10" spans="1:14" ht="14.5" thickBot="1" x14ac:dyDescent="0.35">
      <c r="A10" s="17"/>
      <c r="B10" s="18"/>
      <c r="C10" s="18"/>
      <c r="D10" s="20"/>
      <c r="E10" s="18"/>
      <c r="F10" s="17"/>
      <c r="G10" s="18"/>
      <c r="H10" s="18"/>
      <c r="I10" s="20"/>
      <c r="J10" s="18"/>
      <c r="K10" s="17"/>
      <c r="L10" s="18"/>
      <c r="M10" s="18"/>
      <c r="N10" s="20"/>
    </row>
    <row r="11" spans="1:14" ht="16" thickBot="1" x14ac:dyDescent="0.4">
      <c r="A11" s="23" t="s">
        <v>6</v>
      </c>
      <c r="B11" s="24"/>
      <c r="C11" s="60" t="s">
        <v>7</v>
      </c>
      <c r="D11" s="25"/>
      <c r="E11" s="18"/>
      <c r="F11" s="23" t="s">
        <v>6</v>
      </c>
      <c r="G11" s="24"/>
      <c r="H11" s="60" t="s">
        <v>8</v>
      </c>
      <c r="I11" s="25"/>
      <c r="J11" s="18"/>
      <c r="K11" s="23" t="s">
        <v>6</v>
      </c>
      <c r="L11" s="24"/>
      <c r="M11" s="60" t="s">
        <v>9</v>
      </c>
      <c r="N11" s="25"/>
    </row>
    <row r="12" spans="1:14" ht="15.5" x14ac:dyDescent="0.35">
      <c r="A12" s="14" t="s">
        <v>10</v>
      </c>
      <c r="B12" s="15"/>
      <c r="C12" s="44">
        <v>24</v>
      </c>
      <c r="D12" s="16"/>
      <c r="E12" s="18"/>
      <c r="F12" s="17" t="s">
        <v>10</v>
      </c>
      <c r="G12" s="18"/>
      <c r="H12" s="44">
        <v>24</v>
      </c>
      <c r="I12" s="20"/>
      <c r="J12" s="18"/>
      <c r="K12" s="17" t="s">
        <v>10</v>
      </c>
      <c r="L12" s="18"/>
      <c r="M12" s="44">
        <v>24</v>
      </c>
      <c r="N12" s="20"/>
    </row>
    <row r="13" spans="1:14" ht="15.5" x14ac:dyDescent="0.35">
      <c r="A13" s="17" t="s">
        <v>11</v>
      </c>
      <c r="B13" s="18"/>
      <c r="C13" s="44">
        <v>5</v>
      </c>
      <c r="D13" s="20"/>
      <c r="E13" s="18"/>
      <c r="F13" s="17" t="s">
        <v>11</v>
      </c>
      <c r="G13" s="18"/>
      <c r="H13" s="44">
        <v>12</v>
      </c>
      <c r="I13" s="20"/>
      <c r="J13" s="18"/>
      <c r="K13" s="17" t="s">
        <v>11</v>
      </c>
      <c r="L13" s="18"/>
      <c r="M13" s="44">
        <v>19</v>
      </c>
      <c r="N13" s="20"/>
    </row>
    <row r="14" spans="1:14" ht="16" thickBot="1" x14ac:dyDescent="0.4">
      <c r="A14" s="17" t="s">
        <v>12</v>
      </c>
      <c r="B14" s="18"/>
      <c r="C14" s="5">
        <v>8</v>
      </c>
      <c r="D14" s="20"/>
      <c r="E14" s="18"/>
      <c r="F14" s="17" t="s">
        <v>12</v>
      </c>
      <c r="G14" s="18"/>
      <c r="H14" s="5">
        <v>8</v>
      </c>
      <c r="I14" s="20"/>
      <c r="J14" s="18"/>
      <c r="K14" s="17" t="s">
        <v>12</v>
      </c>
      <c r="L14" s="18"/>
      <c r="M14" s="5">
        <v>8</v>
      </c>
      <c r="N14" s="20"/>
    </row>
    <row r="15" spans="1:14" ht="15.5" x14ac:dyDescent="0.35">
      <c r="A15" s="17" t="s">
        <v>13</v>
      </c>
      <c r="B15" s="18"/>
      <c r="C15" s="6">
        <f>SUM(C12:C14)</f>
        <v>37</v>
      </c>
      <c r="D15" s="20"/>
      <c r="E15" s="18"/>
      <c r="F15" s="17" t="s">
        <v>13</v>
      </c>
      <c r="G15" s="18"/>
      <c r="H15" s="6">
        <f>SUM(H12:H14)</f>
        <v>44</v>
      </c>
      <c r="I15" s="20"/>
      <c r="J15" s="18"/>
      <c r="K15" s="17" t="s">
        <v>13</v>
      </c>
      <c r="L15" s="18"/>
      <c r="M15" s="6">
        <f>SUM(M12:M14)</f>
        <v>51</v>
      </c>
      <c r="N15" s="20"/>
    </row>
    <row r="16" spans="1:14" ht="16" thickBot="1" x14ac:dyDescent="0.4">
      <c r="A16" s="17" t="s">
        <v>14</v>
      </c>
      <c r="B16" s="18"/>
      <c r="C16" s="7">
        <v>-68</v>
      </c>
      <c r="D16" s="20"/>
      <c r="E16" s="18"/>
      <c r="F16" s="17" t="s">
        <v>14</v>
      </c>
      <c r="G16" s="18"/>
      <c r="H16" s="7">
        <v>-68</v>
      </c>
      <c r="I16" s="20"/>
      <c r="J16" s="18"/>
      <c r="K16" s="17" t="s">
        <v>14</v>
      </c>
      <c r="L16" s="18"/>
      <c r="M16" s="7">
        <v>-68</v>
      </c>
      <c r="N16" s="20"/>
    </row>
    <row r="17" spans="1:14" ht="16" thickBot="1" x14ac:dyDescent="0.4">
      <c r="A17" s="17" t="s">
        <v>3</v>
      </c>
      <c r="B17" s="18"/>
      <c r="C17" s="8">
        <f>SUM(C15:C16)</f>
        <v>-31</v>
      </c>
      <c r="D17" s="20"/>
      <c r="E17" s="18"/>
      <c r="F17" s="17" t="s">
        <v>3</v>
      </c>
      <c r="G17" s="18"/>
      <c r="H17" s="8">
        <f>SUM(H15:H16)</f>
        <v>-24</v>
      </c>
      <c r="I17" s="20"/>
      <c r="J17" s="18"/>
      <c r="K17" s="17" t="s">
        <v>3</v>
      </c>
      <c r="L17" s="18"/>
      <c r="M17" s="8">
        <f>SUM(M15:M16)</f>
        <v>-17</v>
      </c>
      <c r="N17" s="20"/>
    </row>
    <row r="18" spans="1:14" ht="14.5" thickBot="1" x14ac:dyDescent="0.35">
      <c r="A18" s="26"/>
      <c r="B18" s="27"/>
      <c r="C18" s="27"/>
      <c r="D18" s="28"/>
      <c r="E18" s="18"/>
      <c r="F18" s="17"/>
      <c r="G18" s="18"/>
      <c r="H18" s="18"/>
      <c r="I18" s="20"/>
      <c r="J18" s="18"/>
      <c r="K18" s="17"/>
      <c r="L18" s="18"/>
      <c r="M18" s="18"/>
      <c r="N18" s="20"/>
    </row>
    <row r="19" spans="1:14" ht="14" x14ac:dyDescent="0.3">
      <c r="A19" s="14" t="s">
        <v>15</v>
      </c>
      <c r="B19" s="29"/>
      <c r="C19" s="30">
        <f>C3*1.08</f>
        <v>43200</v>
      </c>
      <c r="D19" s="31">
        <f>C19*(100%+C8)</f>
        <v>38068.965517241377</v>
      </c>
      <c r="E19" s="18"/>
      <c r="F19" s="14" t="s">
        <v>15</v>
      </c>
      <c r="G19" s="29"/>
      <c r="H19" s="30">
        <f>H3*1.08</f>
        <v>43200</v>
      </c>
      <c r="I19" s="31">
        <f>H19*(100%+H8)</f>
        <v>39227.586206896551</v>
      </c>
      <c r="J19" s="18"/>
      <c r="K19" s="14" t="s">
        <v>15</v>
      </c>
      <c r="L19" s="29"/>
      <c r="M19" s="30">
        <f>M3*1.08</f>
        <v>43200</v>
      </c>
      <c r="N19" s="31">
        <f>M19*(100%+M8)</f>
        <v>40386.206896551725</v>
      </c>
    </row>
    <row r="20" spans="1:14" ht="14" x14ac:dyDescent="0.3">
      <c r="A20" s="17" t="s">
        <v>16</v>
      </c>
      <c r="B20" s="21"/>
      <c r="C20" s="32">
        <v>-19846</v>
      </c>
      <c r="D20" s="33">
        <v>-19846</v>
      </c>
      <c r="E20" s="18"/>
      <c r="F20" s="17" t="s">
        <v>16</v>
      </c>
      <c r="G20" s="21"/>
      <c r="H20" s="32">
        <v>-19846</v>
      </c>
      <c r="I20" s="33">
        <v>-19846</v>
      </c>
      <c r="J20" s="18"/>
      <c r="K20" s="17" t="s">
        <v>16</v>
      </c>
      <c r="L20" s="21"/>
      <c r="M20" s="32">
        <v>-19846</v>
      </c>
      <c r="N20" s="33">
        <v>-19846</v>
      </c>
    </row>
    <row r="21" spans="1:14" ht="14" x14ac:dyDescent="0.3">
      <c r="A21" s="17" t="s">
        <v>17</v>
      </c>
      <c r="B21" s="21"/>
      <c r="C21" s="34">
        <f>C19+C20</f>
        <v>23354</v>
      </c>
      <c r="D21" s="35">
        <f>D19+D20</f>
        <v>18222.965517241377</v>
      </c>
      <c r="E21" s="18"/>
      <c r="F21" s="17" t="s">
        <v>17</v>
      </c>
      <c r="G21" s="21"/>
      <c r="H21" s="34">
        <f>H19+H20</f>
        <v>23354</v>
      </c>
      <c r="I21" s="35">
        <f>I19+I20</f>
        <v>19381.586206896551</v>
      </c>
      <c r="J21" s="18"/>
      <c r="K21" s="17" t="s">
        <v>17</v>
      </c>
      <c r="L21" s="21"/>
      <c r="M21" s="34">
        <f>M19+M20</f>
        <v>23354</v>
      </c>
      <c r="N21" s="35">
        <f>N19+N20</f>
        <v>20540.206896551725</v>
      </c>
    </row>
    <row r="22" spans="1:14" ht="14" x14ac:dyDescent="0.3">
      <c r="A22" s="17" t="s">
        <v>18</v>
      </c>
      <c r="B22" s="36">
        <v>0.26300000000000001</v>
      </c>
      <c r="C22" s="34">
        <f>(C21*B22)</f>
        <v>6142.1019999999999</v>
      </c>
      <c r="D22" s="35">
        <f>(D21*B22)</f>
        <v>4792.6399310344823</v>
      </c>
      <c r="E22" s="18"/>
      <c r="F22" s="17" t="s">
        <v>18</v>
      </c>
      <c r="G22" s="36">
        <v>0.26300000000000001</v>
      </c>
      <c r="H22" s="34">
        <f>(H21*G22)</f>
        <v>6142.1019999999999</v>
      </c>
      <c r="I22" s="35">
        <f>(I21*G22)</f>
        <v>5097.3571724137928</v>
      </c>
      <c r="J22" s="18"/>
      <c r="K22" s="17" t="s">
        <v>18</v>
      </c>
      <c r="L22" s="36">
        <v>0.26300000000000001</v>
      </c>
      <c r="M22" s="34">
        <f>(M21*L22)</f>
        <v>6142.1019999999999</v>
      </c>
      <c r="N22" s="35">
        <f>(N21*L22)</f>
        <v>5402.0744137931042</v>
      </c>
    </row>
    <row r="23" spans="1:14" ht="14.5" thickBot="1" x14ac:dyDescent="0.35">
      <c r="A23" s="17"/>
      <c r="B23" s="37"/>
      <c r="C23" s="38"/>
      <c r="D23" s="39"/>
      <c r="E23" s="18"/>
      <c r="F23" s="17"/>
      <c r="G23" s="37"/>
      <c r="H23" s="38"/>
      <c r="I23" s="39"/>
      <c r="J23" s="18"/>
      <c r="K23" s="17"/>
      <c r="L23" s="37"/>
      <c r="M23" s="38"/>
      <c r="N23" s="39"/>
    </row>
    <row r="24" spans="1:14" ht="14" x14ac:dyDescent="0.3">
      <c r="A24" s="17" t="s">
        <v>19</v>
      </c>
      <c r="B24" s="9">
        <f>(D24/C22)</f>
        <v>0.21970688030995214</v>
      </c>
      <c r="C24" s="38"/>
      <c r="D24" s="10">
        <f>(C22-D22)</f>
        <v>1349.4620689655176</v>
      </c>
      <c r="E24" s="18"/>
      <c r="F24" s="17" t="s">
        <v>19</v>
      </c>
      <c r="G24" s="9">
        <f>(I24/H22)</f>
        <v>0.17009564927222098</v>
      </c>
      <c r="H24" s="38"/>
      <c r="I24" s="10">
        <f>(H22-I22)</f>
        <v>1044.7448275862071</v>
      </c>
      <c r="J24" s="18"/>
      <c r="K24" s="17" t="s">
        <v>19</v>
      </c>
      <c r="L24" s="9">
        <f>(N24/M22)</f>
        <v>0.1204844182344897</v>
      </c>
      <c r="M24" s="38"/>
      <c r="N24" s="10">
        <f>(M22-N22)</f>
        <v>740.02758620689565</v>
      </c>
    </row>
    <row r="25" spans="1:14" ht="14.5" thickBot="1" x14ac:dyDescent="0.35">
      <c r="A25" s="17" t="s">
        <v>20</v>
      </c>
      <c r="B25" s="11" cm="1">
        <f t="array" ref="B25">_xlfn.IFS(B24&lt;=0.2,B24,B24&gt;0.2,0.2)</f>
        <v>0.2</v>
      </c>
      <c r="C25" s="40"/>
      <c r="D25" s="12">
        <f>(C22*B25)</f>
        <v>1228.4204</v>
      </c>
      <c r="E25" s="18"/>
      <c r="F25" s="17" t="s">
        <v>20</v>
      </c>
      <c r="G25" s="11" cm="1">
        <f t="array" ref="G25">_xlfn.IFS(G24&lt;=0.2,G24,G24&gt;0.2,0.2)</f>
        <v>0.17009564927222098</v>
      </c>
      <c r="H25" s="40"/>
      <c r="I25" s="12">
        <f>IF((H22*G25)&gt;I24,I24,(H22*G25))</f>
        <v>1044.7448275862071</v>
      </c>
      <c r="J25" s="18"/>
      <c r="K25" s="17" t="s">
        <v>20</v>
      </c>
      <c r="L25" s="11" cm="1">
        <f t="array" ref="L25">_xlfn.IFS(L24&lt;=0.2,L24,L24&gt;0.2,0.2)</f>
        <v>0.1204844182344897</v>
      </c>
      <c r="M25" s="40"/>
      <c r="N25" s="12">
        <f>IF((M22*L25)&gt;N24,N24,(M22*L25))</f>
        <v>740.02758620689565</v>
      </c>
    </row>
    <row r="26" spans="1:14" ht="14" x14ac:dyDescent="0.3">
      <c r="A26" s="17"/>
      <c r="B26" s="37"/>
      <c r="C26" s="40"/>
      <c r="D26" s="39"/>
      <c r="E26" s="18"/>
      <c r="F26" s="17"/>
      <c r="G26" s="37"/>
      <c r="H26" s="40"/>
      <c r="I26" s="39"/>
      <c r="J26" s="18"/>
      <c r="K26" s="17"/>
      <c r="L26" s="37"/>
      <c r="M26" s="40"/>
      <c r="N26" s="39"/>
    </row>
    <row r="27" spans="1:14" ht="14" x14ac:dyDescent="0.3">
      <c r="A27" s="17" t="s">
        <v>21</v>
      </c>
      <c r="B27" s="41"/>
      <c r="C27" s="42"/>
      <c r="D27" s="35">
        <f>(D25/B22)</f>
        <v>4670.7999999999993</v>
      </c>
      <c r="E27" s="18"/>
      <c r="F27" s="17" t="s">
        <v>21</v>
      </c>
      <c r="G27" s="41"/>
      <c r="H27" s="42"/>
      <c r="I27" s="35">
        <f>(I25/G22)</f>
        <v>3972.4137931034488</v>
      </c>
      <c r="J27" s="18"/>
      <c r="K27" s="17" t="s">
        <v>21</v>
      </c>
      <c r="L27" s="41"/>
      <c r="M27" s="42"/>
      <c r="N27" s="35">
        <f>(N25/L22)</f>
        <v>2813.7931034482722</v>
      </c>
    </row>
    <row r="28" spans="1:14" ht="14" x14ac:dyDescent="0.3">
      <c r="A28" s="17" t="s">
        <v>22</v>
      </c>
      <c r="B28" s="41"/>
      <c r="C28" s="34">
        <f>C21</f>
        <v>23354</v>
      </c>
      <c r="D28" s="35">
        <f>D21+D27</f>
        <v>22893.765517241376</v>
      </c>
      <c r="E28" s="18"/>
      <c r="F28" s="17" t="s">
        <v>22</v>
      </c>
      <c r="G28" s="41"/>
      <c r="H28" s="34">
        <f>H21</f>
        <v>23354</v>
      </c>
      <c r="I28" s="35">
        <f>I21+I27</f>
        <v>23354</v>
      </c>
      <c r="J28" s="18"/>
      <c r="K28" s="17" t="s">
        <v>22</v>
      </c>
      <c r="L28" s="41"/>
      <c r="M28" s="34">
        <f>M21</f>
        <v>23354</v>
      </c>
      <c r="N28" s="35">
        <f>N21+N27</f>
        <v>23353.999999999996</v>
      </c>
    </row>
    <row r="29" spans="1:14" ht="14.5" thickBot="1" x14ac:dyDescent="0.35">
      <c r="A29" s="17" t="s">
        <v>23</v>
      </c>
      <c r="B29" s="43">
        <v>1.8749999999999999E-2</v>
      </c>
      <c r="C29" s="34">
        <f>(C28*B29)</f>
        <v>437.88749999999999</v>
      </c>
      <c r="D29" s="35">
        <f>(D28*B29)</f>
        <v>429.25810344827579</v>
      </c>
      <c r="E29" s="18"/>
      <c r="F29" s="17" t="s">
        <v>23</v>
      </c>
      <c r="G29" s="43">
        <v>1.8749999999999999E-2</v>
      </c>
      <c r="H29" s="34">
        <f>(H28*G29)</f>
        <v>437.88749999999999</v>
      </c>
      <c r="I29" s="35">
        <f>(I28*G29)</f>
        <v>437.88749999999999</v>
      </c>
      <c r="J29" s="18"/>
      <c r="K29" s="17" t="s">
        <v>23</v>
      </c>
      <c r="L29" s="43">
        <v>1.8749999999999999E-2</v>
      </c>
      <c r="M29" s="34">
        <f>(M28*L29)</f>
        <v>437.88749999999999</v>
      </c>
      <c r="N29" s="35">
        <f>(N28*L29)</f>
        <v>437.88749999999993</v>
      </c>
    </row>
    <row r="30" spans="1:14" ht="14.5" thickBot="1" x14ac:dyDescent="0.35">
      <c r="A30" s="17" t="s">
        <v>24</v>
      </c>
      <c r="B30" s="18"/>
      <c r="C30" s="40"/>
      <c r="D30" s="13">
        <f>-C29+D29</f>
        <v>-8.6293965517241986</v>
      </c>
      <c r="E30" s="18"/>
      <c r="F30" s="17" t="s">
        <v>24</v>
      </c>
      <c r="G30" s="18"/>
      <c r="H30" s="40"/>
      <c r="I30" s="13">
        <f>-H29+I29</f>
        <v>0</v>
      </c>
      <c r="J30" s="18"/>
      <c r="K30" s="17" t="s">
        <v>24</v>
      </c>
      <c r="L30" s="18"/>
      <c r="M30" s="40"/>
      <c r="N30" s="13">
        <f>-M29+N29</f>
        <v>0</v>
      </c>
    </row>
    <row r="31" spans="1:14" ht="14.5" thickBot="1" x14ac:dyDescent="0.35">
      <c r="A31" s="26"/>
      <c r="B31" s="27"/>
      <c r="C31" s="27"/>
      <c r="D31" s="28"/>
      <c r="E31" s="27"/>
      <c r="F31" s="26"/>
      <c r="G31" s="27"/>
      <c r="H31" s="27"/>
      <c r="I31" s="28"/>
      <c r="J31" s="27"/>
      <c r="K31" s="26"/>
      <c r="L31" s="27"/>
      <c r="M31" s="27"/>
      <c r="N31" s="28"/>
    </row>
    <row r="32" spans="1:14" ht="15.5" x14ac:dyDescent="0.35">
      <c r="A32" s="51" t="s">
        <v>25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/>
    </row>
    <row r="33" spans="1:14" ht="15.5" x14ac:dyDescent="0.35">
      <c r="A33" s="54" t="s">
        <v>26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/>
    </row>
    <row r="34" spans="1:14" ht="16" thickBot="1" x14ac:dyDescent="0.4">
      <c r="A34" s="57" t="s">
        <v>28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9"/>
    </row>
  </sheetData>
  <sheetProtection algorithmName="SHA-512" hashValue="6AAVAqDM/M66VBv4yo9peb3QY/LCyapoGhyUd6PsAJ81lobM3ky6EM18Q98U7tDapXWRvu2kSA20UidgnAPlCw==" saltValue="XXsgUSwGkn5zKGrEhJJN5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van Wijk</dc:creator>
  <cp:lastModifiedBy>Gian van Wijk</cp:lastModifiedBy>
  <dcterms:created xsi:type="dcterms:W3CDTF">2025-12-08T08:38:25Z</dcterms:created>
  <dcterms:modified xsi:type="dcterms:W3CDTF">2025-12-08T12:34:00Z</dcterms:modified>
</cp:coreProperties>
</file>